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ml.chartshapes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4.xml" ContentType="application/vnd.openxmlformats-officedocument.drawingml.chartsha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defaultThemeVersion="124226"/>
  <bookViews>
    <workbookView xWindow="360" yWindow="45" windowWidth="28035" windowHeight="12555" activeTab="3"/>
  </bookViews>
  <sheets>
    <sheet name="인쇄영역_2015.11부터" sheetId="1" r:id="rId1"/>
    <sheet name="인쇄영역_2016.02부터" sheetId="3" r:id="rId2"/>
    <sheet name="Raw data_2015.11부터" sheetId="2" r:id="rId3"/>
    <sheet name="Raw data_2016.02부터" sheetId="4" r:id="rId4"/>
    <sheet name="고객별 수익현황" sheetId="5" r:id="rId5"/>
  </sheets>
  <definedNames>
    <definedName name="_xlnm.Print_Area" localSheetId="0">인쇄영역_2015.11부터!$A$1:$M$822</definedName>
    <definedName name="_xlnm.Print_Area" localSheetId="1">인쇄영역_2016.02부터!$A$1:$K$763</definedName>
  </definedNames>
  <calcPr calcId="144525"/>
</workbook>
</file>

<file path=xl/calcChain.xml><?xml version="1.0" encoding="utf-8"?>
<calcChain xmlns="http://schemas.openxmlformats.org/spreadsheetml/2006/main">
  <c r="J28" i="4" l="1"/>
  <c r="I28" i="4"/>
  <c r="G28" i="4"/>
  <c r="F28" i="4"/>
  <c r="E28" i="4"/>
  <c r="J31" i="2"/>
  <c r="I31" i="2"/>
  <c r="G31" i="2"/>
  <c r="E31" i="2"/>
  <c r="F31" i="2" s="1"/>
  <c r="E166" i="5"/>
  <c r="D166" i="5"/>
  <c r="G165" i="5"/>
  <c r="F165" i="5"/>
  <c r="G164" i="5"/>
  <c r="F164" i="5"/>
  <c r="F163" i="5"/>
  <c r="G163" i="5" s="1"/>
  <c r="F162" i="5"/>
  <c r="F166" i="5" l="1"/>
  <c r="G162" i="5"/>
  <c r="G166" i="5"/>
  <c r="H166" i="5" s="1"/>
  <c r="E161" i="5"/>
  <c r="D161" i="5"/>
  <c r="G160" i="5"/>
  <c r="F160" i="5"/>
  <c r="F159" i="5"/>
  <c r="G159" i="5" s="1"/>
  <c r="F158" i="5"/>
  <c r="G158" i="5" s="1"/>
  <c r="F157" i="5"/>
  <c r="J27" i="4"/>
  <c r="I27" i="4"/>
  <c r="G27" i="4"/>
  <c r="F27" i="4"/>
  <c r="E27" i="4"/>
  <c r="J30" i="2"/>
  <c r="I30" i="2"/>
  <c r="G30" i="2"/>
  <c r="E30" i="2"/>
  <c r="F30" i="2" s="1"/>
  <c r="F161" i="5" l="1"/>
  <c r="G161" i="5" s="1"/>
  <c r="H161" i="5" s="1"/>
  <c r="G157" i="5"/>
  <c r="H186" i="1"/>
  <c r="E179" i="3"/>
  <c r="F179" i="3"/>
  <c r="G179" i="3"/>
  <c r="H179" i="3"/>
  <c r="E152" i="3"/>
  <c r="F152" i="3"/>
  <c r="G152" i="3"/>
  <c r="H152" i="3"/>
  <c r="E31" i="3"/>
  <c r="F31" i="3" s="1"/>
  <c r="E9" i="1"/>
  <c r="F9" i="1" s="1"/>
  <c r="G9" i="1" s="1"/>
  <c r="E10" i="1"/>
  <c r="F10" i="1" s="1"/>
  <c r="G10" i="1" s="1"/>
  <c r="H10" i="1" s="1"/>
  <c r="E11" i="1"/>
  <c r="F11" i="1" s="1"/>
  <c r="G11" i="1" s="1"/>
  <c r="H11" i="1" s="1"/>
  <c r="E12" i="1"/>
  <c r="F12" i="1" s="1"/>
  <c r="G12" i="1" s="1"/>
  <c r="H12" i="1" s="1"/>
  <c r="E13" i="1"/>
  <c r="F13" i="1" s="1"/>
  <c r="G13" i="1" s="1"/>
  <c r="H13" i="1" s="1"/>
  <c r="E14" i="1"/>
  <c r="F14" i="1" s="1"/>
  <c r="G14" i="1" s="1"/>
  <c r="H14" i="1" s="1"/>
  <c r="E15" i="1"/>
  <c r="F15" i="1" s="1"/>
  <c r="G15" i="1" s="1"/>
  <c r="H15" i="1" s="1"/>
  <c r="E16" i="1"/>
  <c r="F16" i="1" s="1"/>
  <c r="E17" i="1"/>
  <c r="F17" i="1" s="1"/>
  <c r="G17" i="1" s="1"/>
  <c r="H17" i="1" s="1"/>
  <c r="E18" i="1"/>
  <c r="F18" i="1" s="1"/>
  <c r="G18" i="1" s="1"/>
  <c r="H18" i="1" s="1"/>
  <c r="E19" i="1"/>
  <c r="F19" i="1" s="1"/>
  <c r="G19" i="1" s="1"/>
  <c r="H19" i="1" s="1"/>
  <c r="E20" i="1"/>
  <c r="F20" i="1" s="1"/>
  <c r="G20" i="1" s="1"/>
  <c r="H20" i="1" s="1"/>
  <c r="E21" i="1"/>
  <c r="F21" i="1" s="1"/>
  <c r="G21" i="1" s="1"/>
  <c r="H21" i="1" s="1"/>
  <c r="E22" i="1"/>
  <c r="F22" i="1" s="1"/>
  <c r="G22" i="1" s="1"/>
  <c r="H22" i="1" s="1"/>
  <c r="E23" i="1"/>
  <c r="F23" i="1" s="1"/>
  <c r="G23" i="1" s="1"/>
  <c r="E24" i="1"/>
  <c r="F24" i="1" s="1"/>
  <c r="E25" i="1"/>
  <c r="F25" i="1" s="1"/>
  <c r="G25" i="1" s="1"/>
  <c r="E26" i="1"/>
  <c r="F26" i="1" s="1"/>
  <c r="G26" i="1" s="1"/>
  <c r="H26" i="1" s="1"/>
  <c r="E27" i="1"/>
  <c r="F27" i="1" s="1"/>
  <c r="G27" i="1" s="1"/>
  <c r="H27" i="1" s="1"/>
  <c r="E28" i="1"/>
  <c r="F28" i="1" s="1"/>
  <c r="G28" i="1" s="1"/>
  <c r="H28" i="1" s="1"/>
  <c r="E29" i="1"/>
  <c r="F29" i="1" s="1"/>
  <c r="E30" i="1"/>
  <c r="F30" i="1" s="1"/>
  <c r="E31" i="1"/>
  <c r="F31" i="1" s="1"/>
  <c r="E32" i="1"/>
  <c r="F32" i="1" s="1"/>
  <c r="E33" i="1"/>
  <c r="F33" i="1" s="1"/>
  <c r="E34" i="1"/>
  <c r="F34" i="1" s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E134" i="1"/>
  <c r="F134" i="1"/>
  <c r="G134" i="1"/>
  <c r="H134" i="1"/>
  <c r="E135" i="1"/>
  <c r="F135" i="1"/>
  <c r="G135" i="1"/>
  <c r="H135" i="1"/>
  <c r="E136" i="1"/>
  <c r="F136" i="1"/>
  <c r="G136" i="1"/>
  <c r="H136" i="1"/>
  <c r="E137" i="1"/>
  <c r="F137" i="1"/>
  <c r="G137" i="1"/>
  <c r="H137" i="1"/>
  <c r="E138" i="1"/>
  <c r="F138" i="1"/>
  <c r="G138" i="1"/>
  <c r="H138" i="1"/>
  <c r="E139" i="1"/>
  <c r="F139" i="1"/>
  <c r="G139" i="1"/>
  <c r="H139" i="1"/>
  <c r="E140" i="1"/>
  <c r="F140" i="1"/>
  <c r="G140" i="1"/>
  <c r="H140" i="1"/>
  <c r="E141" i="1"/>
  <c r="F141" i="1"/>
  <c r="G141" i="1"/>
  <c r="H141" i="1"/>
  <c r="E142" i="1"/>
  <c r="F142" i="1"/>
  <c r="G142" i="1"/>
  <c r="H142" i="1"/>
  <c r="E143" i="1"/>
  <c r="F143" i="1"/>
  <c r="G143" i="1"/>
  <c r="H143" i="1"/>
  <c r="E144" i="1"/>
  <c r="F144" i="1"/>
  <c r="G144" i="1"/>
  <c r="H144" i="1"/>
  <c r="E145" i="1"/>
  <c r="F145" i="1"/>
  <c r="G145" i="1"/>
  <c r="H145" i="1"/>
  <c r="E146" i="1"/>
  <c r="F146" i="1"/>
  <c r="G146" i="1"/>
  <c r="H146" i="1"/>
  <c r="E147" i="1"/>
  <c r="F147" i="1"/>
  <c r="G147" i="1"/>
  <c r="H147" i="1"/>
  <c r="E148" i="1"/>
  <c r="F148" i="1"/>
  <c r="G148" i="1"/>
  <c r="H148" i="1"/>
  <c r="E149" i="1"/>
  <c r="F149" i="1"/>
  <c r="G149" i="1"/>
  <c r="H149" i="1"/>
  <c r="E150" i="1"/>
  <c r="F150" i="1"/>
  <c r="G150" i="1"/>
  <c r="H150" i="1"/>
  <c r="E151" i="1"/>
  <c r="F151" i="1"/>
  <c r="G151" i="1"/>
  <c r="H151" i="1"/>
  <c r="E152" i="1"/>
  <c r="F152" i="1"/>
  <c r="G152" i="1"/>
  <c r="H152" i="1"/>
  <c r="E153" i="1"/>
  <c r="F153" i="1"/>
  <c r="G153" i="1"/>
  <c r="H153" i="1"/>
  <c r="E154" i="1"/>
  <c r="F154" i="1"/>
  <c r="G154" i="1"/>
  <c r="H154" i="1"/>
  <c r="E155" i="1"/>
  <c r="F155" i="1"/>
  <c r="G155" i="1"/>
  <c r="H155" i="1"/>
  <c r="E156" i="1"/>
  <c r="F156" i="1"/>
  <c r="G156" i="1"/>
  <c r="H156" i="1"/>
  <c r="E157" i="1"/>
  <c r="F157" i="1"/>
  <c r="G157" i="1"/>
  <c r="H157" i="1"/>
  <c r="E158" i="1"/>
  <c r="F158" i="1"/>
  <c r="G158" i="1"/>
  <c r="H158" i="1"/>
  <c r="E159" i="1"/>
  <c r="F159" i="1"/>
  <c r="G159" i="1"/>
  <c r="H159" i="1"/>
  <c r="E165" i="1"/>
  <c r="F165" i="1"/>
  <c r="G165" i="1"/>
  <c r="H165" i="1"/>
  <c r="E166" i="1"/>
  <c r="F166" i="1"/>
  <c r="G166" i="1"/>
  <c r="H166" i="1"/>
  <c r="E167" i="1"/>
  <c r="F167" i="1"/>
  <c r="G167" i="1"/>
  <c r="H167" i="1"/>
  <c r="E168" i="1"/>
  <c r="F168" i="1"/>
  <c r="G168" i="1"/>
  <c r="H168" i="1"/>
  <c r="E169" i="1"/>
  <c r="F169" i="1"/>
  <c r="G169" i="1"/>
  <c r="H169" i="1"/>
  <c r="E170" i="1"/>
  <c r="F170" i="1"/>
  <c r="G170" i="1"/>
  <c r="H170" i="1"/>
  <c r="E171" i="1"/>
  <c r="F171" i="1"/>
  <c r="G171" i="1"/>
  <c r="H171" i="1"/>
  <c r="E172" i="1"/>
  <c r="F172" i="1"/>
  <c r="G172" i="1"/>
  <c r="H172" i="1"/>
  <c r="E173" i="1"/>
  <c r="F173" i="1"/>
  <c r="G173" i="1"/>
  <c r="H173" i="1"/>
  <c r="E174" i="1"/>
  <c r="F174" i="1"/>
  <c r="G174" i="1"/>
  <c r="H174" i="1"/>
  <c r="E175" i="1"/>
  <c r="F175" i="1"/>
  <c r="G175" i="1"/>
  <c r="H175" i="1"/>
  <c r="E176" i="1"/>
  <c r="F176" i="1"/>
  <c r="G176" i="1"/>
  <c r="H176" i="1"/>
  <c r="E177" i="1"/>
  <c r="F177" i="1"/>
  <c r="G177" i="1"/>
  <c r="H177" i="1"/>
  <c r="E178" i="1"/>
  <c r="F178" i="1"/>
  <c r="G178" i="1"/>
  <c r="H178" i="1"/>
  <c r="E179" i="1"/>
  <c r="F179" i="1"/>
  <c r="G179" i="1"/>
  <c r="H179" i="1"/>
  <c r="E180" i="1"/>
  <c r="F180" i="1"/>
  <c r="G180" i="1"/>
  <c r="H180" i="1"/>
  <c r="E181" i="1"/>
  <c r="F181" i="1"/>
  <c r="G181" i="1"/>
  <c r="H181" i="1"/>
  <c r="E182" i="1"/>
  <c r="F182" i="1"/>
  <c r="G182" i="1"/>
  <c r="H182" i="1"/>
  <c r="E183" i="1"/>
  <c r="F183" i="1"/>
  <c r="G183" i="1"/>
  <c r="H183" i="1"/>
  <c r="E184" i="1"/>
  <c r="F184" i="1"/>
  <c r="G184" i="1"/>
  <c r="H184" i="1"/>
  <c r="E185" i="1"/>
  <c r="F185" i="1"/>
  <c r="G185" i="1"/>
  <c r="H185" i="1"/>
  <c r="E186" i="1"/>
  <c r="F186" i="1"/>
  <c r="G186" i="1"/>
  <c r="H156" i="5"/>
  <c r="G156" i="5"/>
  <c r="F156" i="5"/>
  <c r="D156" i="5"/>
  <c r="F153" i="5"/>
  <c r="G153" i="5" s="1"/>
  <c r="F154" i="5"/>
  <c r="F155" i="5"/>
  <c r="G154" i="5"/>
  <c r="G155" i="5"/>
  <c r="G151" i="5"/>
  <c r="G152" i="5"/>
  <c r="F150" i="5"/>
  <c r="F152" i="5"/>
  <c r="E156" i="5"/>
  <c r="J26" i="4"/>
  <c r="I26" i="4"/>
  <c r="G26" i="4"/>
  <c r="E26" i="4"/>
  <c r="F26" i="4"/>
  <c r="J29" i="2"/>
  <c r="I29" i="2"/>
  <c r="G29" i="2"/>
  <c r="E29" i="2"/>
  <c r="F29" i="2" s="1"/>
  <c r="G31" i="3" l="1"/>
  <c r="H31" i="3" s="1"/>
  <c r="I31" i="3" s="1"/>
  <c r="J31" i="3" s="1"/>
  <c r="G16" i="1"/>
  <c r="H16" i="1"/>
  <c r="G24" i="1"/>
  <c r="H24" i="1"/>
  <c r="H25" i="1"/>
  <c r="I25" i="1" s="1"/>
  <c r="J25" i="1" s="1"/>
  <c r="H23" i="1"/>
  <c r="I23" i="1" s="1"/>
  <c r="J23" i="1" s="1"/>
  <c r="G34" i="1"/>
  <c r="H34" i="1" s="1"/>
  <c r="I34" i="1" s="1"/>
  <c r="J34" i="1" s="1"/>
  <c r="G32" i="1"/>
  <c r="H32" i="1" s="1"/>
  <c r="I32" i="1" s="1"/>
  <c r="J32" i="1" s="1"/>
  <c r="G30" i="1"/>
  <c r="H30" i="1" s="1"/>
  <c r="I30" i="1" s="1"/>
  <c r="J30" i="1" s="1"/>
  <c r="H9" i="1"/>
  <c r="G33" i="1"/>
  <c r="H33" i="1" s="1"/>
  <c r="I33" i="1" s="1"/>
  <c r="J33" i="1" s="1"/>
  <c r="G31" i="1"/>
  <c r="H31" i="1" s="1"/>
  <c r="I31" i="1" s="1"/>
  <c r="J31" i="1" s="1"/>
  <c r="G29" i="1"/>
  <c r="F35" i="1"/>
  <c r="H29" i="1"/>
  <c r="I29" i="1" s="1"/>
  <c r="J29" i="1" s="1"/>
  <c r="F36" i="1"/>
  <c r="I28" i="1"/>
  <c r="J28" i="1" s="1"/>
  <c r="I27" i="1"/>
  <c r="J27" i="1" s="1"/>
  <c r="I26" i="1"/>
  <c r="J26" i="1" s="1"/>
  <c r="I24" i="1"/>
  <c r="J24" i="1" s="1"/>
  <c r="I22" i="1"/>
  <c r="J22" i="1" s="1"/>
  <c r="I21" i="1"/>
  <c r="J21" i="1" s="1"/>
  <c r="I20" i="1"/>
  <c r="J20" i="1" s="1"/>
  <c r="I19" i="1"/>
  <c r="J19" i="1" s="1"/>
  <c r="I18" i="1"/>
  <c r="J18" i="1" s="1"/>
  <c r="I17" i="1"/>
  <c r="J17" i="1" s="1"/>
  <c r="I16" i="1"/>
  <c r="J16" i="1" s="1"/>
  <c r="I15" i="1"/>
  <c r="J15" i="1" s="1"/>
  <c r="I14" i="1"/>
  <c r="J14" i="1" s="1"/>
  <c r="I13" i="1"/>
  <c r="J13" i="1" s="1"/>
  <c r="I12" i="1"/>
  <c r="J12" i="1" s="1"/>
  <c r="I11" i="1"/>
  <c r="J11" i="1" s="1"/>
  <c r="I10" i="1"/>
  <c r="J10" i="1" s="1"/>
  <c r="E151" i="3"/>
  <c r="F151" i="3"/>
  <c r="G151" i="3"/>
  <c r="H151" i="3"/>
  <c r="H178" i="3"/>
  <c r="F178" i="3"/>
  <c r="G178" i="3"/>
  <c r="E178" i="3"/>
  <c r="H151" i="5"/>
  <c r="F147" i="5"/>
  <c r="G147" i="5" s="1"/>
  <c r="F148" i="5"/>
  <c r="G148" i="5" s="1"/>
  <c r="F149" i="5"/>
  <c r="G149" i="5" s="1"/>
  <c r="G150" i="5"/>
  <c r="D151" i="5"/>
  <c r="E151" i="5"/>
  <c r="F151" i="5"/>
  <c r="I25" i="4"/>
  <c r="J25" i="4" s="1"/>
  <c r="G25" i="4"/>
  <c r="E25" i="4"/>
  <c r="F25" i="4" s="1"/>
  <c r="J27" i="2"/>
  <c r="J28" i="2"/>
  <c r="I28" i="2"/>
  <c r="I27" i="2"/>
  <c r="G28" i="2"/>
  <c r="E28" i="2"/>
  <c r="F28" i="2" s="1"/>
  <c r="E30" i="3" s="1"/>
  <c r="F30" i="3" s="1"/>
  <c r="G36" i="1" l="1"/>
  <c r="G35" i="1"/>
  <c r="I9" i="1"/>
  <c r="H35" i="1"/>
  <c r="H36" i="1"/>
  <c r="G30" i="3"/>
  <c r="H30" i="3" s="1"/>
  <c r="I30" i="3" s="1"/>
  <c r="J30" i="3" s="1"/>
  <c r="E150" i="3"/>
  <c r="F150" i="3"/>
  <c r="G150" i="3"/>
  <c r="H150" i="3"/>
  <c r="E29" i="3"/>
  <c r="F29" i="3" s="1"/>
  <c r="H177" i="3"/>
  <c r="G177" i="3"/>
  <c r="F177" i="3"/>
  <c r="E177" i="3"/>
  <c r="H146" i="5"/>
  <c r="F145" i="5"/>
  <c r="F144" i="5"/>
  <c r="F143" i="5"/>
  <c r="G143" i="5" s="1"/>
  <c r="F140" i="5"/>
  <c r="G142" i="5"/>
  <c r="G144" i="5"/>
  <c r="G145" i="5"/>
  <c r="G141" i="5"/>
  <c r="F142" i="5"/>
  <c r="E146" i="5"/>
  <c r="D146" i="5"/>
  <c r="F146" i="5"/>
  <c r="I24" i="4"/>
  <c r="J24" i="4"/>
  <c r="G24" i="4"/>
  <c r="E24" i="4"/>
  <c r="F24" i="4"/>
  <c r="J26" i="2"/>
  <c r="G27" i="2"/>
  <c r="E27" i="2"/>
  <c r="F27" i="2" s="1"/>
  <c r="I36" i="1" l="1"/>
  <c r="J9" i="1"/>
  <c r="I35" i="1"/>
  <c r="G29" i="3"/>
  <c r="H29" i="3" s="1"/>
  <c r="I29" i="3" s="1"/>
  <c r="J29" i="3" s="1"/>
  <c r="G146" i="5"/>
  <c r="E176" i="3"/>
  <c r="E149" i="3"/>
  <c r="F149" i="3"/>
  <c r="G149" i="3"/>
  <c r="H149" i="3"/>
  <c r="E28" i="3"/>
  <c r="F28" i="3" s="1"/>
  <c r="G28" i="3" s="1"/>
  <c r="H28" i="3" s="1"/>
  <c r="F176" i="3"/>
  <c r="G176" i="3"/>
  <c r="H176" i="3"/>
  <c r="J23" i="4"/>
  <c r="I23" i="4"/>
  <c r="E23" i="4"/>
  <c r="F23" i="4" s="1"/>
  <c r="G23" i="4" s="1"/>
  <c r="I26" i="2"/>
  <c r="G26" i="2"/>
  <c r="G25" i="2"/>
  <c r="E26" i="2"/>
  <c r="F26" i="2"/>
  <c r="H141" i="5"/>
  <c r="F137" i="5"/>
  <c r="G137" i="5" s="1"/>
  <c r="F138" i="5"/>
  <c r="G138" i="5" s="1"/>
  <c r="F139" i="5"/>
  <c r="G139" i="5" s="1"/>
  <c r="G140" i="5"/>
  <c r="E141" i="5"/>
  <c r="D141" i="5"/>
  <c r="J35" i="1" l="1"/>
  <c r="J36" i="1"/>
  <c r="I28" i="3"/>
  <c r="J28" i="3" s="1"/>
  <c r="F141" i="5"/>
  <c r="E175" i="3"/>
  <c r="F148" i="3"/>
  <c r="E136" i="5"/>
  <c r="D136" i="5"/>
  <c r="F133" i="5"/>
  <c r="G133" i="5" s="1"/>
  <c r="F134" i="5"/>
  <c r="G134" i="5" s="1"/>
  <c r="F135" i="5"/>
  <c r="G135" i="5" s="1"/>
  <c r="F132" i="5"/>
  <c r="F136" i="5" s="1"/>
  <c r="F130" i="5"/>
  <c r="I22" i="4"/>
  <c r="E22" i="4"/>
  <c r="F22" i="4" s="1"/>
  <c r="E25" i="2"/>
  <c r="F25" i="2"/>
  <c r="I25" i="2"/>
  <c r="F147" i="3"/>
  <c r="E131" i="5"/>
  <c r="D131" i="5"/>
  <c r="G130" i="5"/>
  <c r="F129" i="5"/>
  <c r="G129" i="5"/>
  <c r="F128" i="5"/>
  <c r="G128" i="5"/>
  <c r="F124" i="5"/>
  <c r="F127" i="5"/>
  <c r="F131" i="5" s="1"/>
  <c r="E174" i="3" s="1"/>
  <c r="I21" i="4"/>
  <c r="E21" i="4"/>
  <c r="F21" i="4" s="1"/>
  <c r="I24" i="2"/>
  <c r="E24" i="2"/>
  <c r="E147" i="3" s="1"/>
  <c r="F146" i="3"/>
  <c r="I20" i="4"/>
  <c r="E20" i="4"/>
  <c r="F20" i="4" s="1"/>
  <c r="D126" i="5"/>
  <c r="E126" i="5"/>
  <c r="F125" i="5"/>
  <c r="G125" i="5" s="1"/>
  <c r="F123" i="5"/>
  <c r="G123" i="5" s="1"/>
  <c r="G124" i="5"/>
  <c r="F122" i="5"/>
  <c r="G122" i="5" s="1"/>
  <c r="I23" i="2"/>
  <c r="E23" i="2"/>
  <c r="F23" i="2" s="1"/>
  <c r="G146" i="3" s="1"/>
  <c r="D172" i="3"/>
  <c r="F145" i="3"/>
  <c r="E121" i="5"/>
  <c r="F172" i="3" s="1"/>
  <c r="D121" i="5"/>
  <c r="F120" i="5"/>
  <c r="G120" i="5" s="1"/>
  <c r="F119" i="5"/>
  <c r="G119" i="5" s="1"/>
  <c r="F118" i="5"/>
  <c r="G118" i="5" s="1"/>
  <c r="F117" i="5"/>
  <c r="G117" i="5" s="1"/>
  <c r="F116" i="5"/>
  <c r="G116" i="5" s="1"/>
  <c r="F115" i="5"/>
  <c r="I19" i="4"/>
  <c r="E19" i="4"/>
  <c r="E145" i="3" s="1"/>
  <c r="I22" i="2"/>
  <c r="E22" i="2"/>
  <c r="D171" i="3"/>
  <c r="F144" i="3"/>
  <c r="E114" i="5"/>
  <c r="F171" i="3" s="1"/>
  <c r="D114" i="5"/>
  <c r="F113" i="5"/>
  <c r="G113" i="5" s="1"/>
  <c r="F112" i="5"/>
  <c r="G112" i="5" s="1"/>
  <c r="F111" i="5"/>
  <c r="G111" i="5" s="1"/>
  <c r="F110" i="5"/>
  <c r="G110" i="5" s="1"/>
  <c r="F109" i="5"/>
  <c r="G109" i="5" s="1"/>
  <c r="F108" i="5"/>
  <c r="G108" i="5" s="1"/>
  <c r="F107" i="5"/>
  <c r="I18" i="4"/>
  <c r="E18" i="4"/>
  <c r="F18" i="4" s="1"/>
  <c r="G144" i="3" s="1"/>
  <c r="I21" i="2"/>
  <c r="E21" i="2"/>
  <c r="F21" i="2" s="1"/>
  <c r="D159" i="3"/>
  <c r="D160" i="3"/>
  <c r="D161" i="3"/>
  <c r="D162" i="3"/>
  <c r="D163" i="3"/>
  <c r="D164" i="3"/>
  <c r="D165" i="3"/>
  <c r="D166" i="3"/>
  <c r="D167" i="3"/>
  <c r="D168" i="3"/>
  <c r="D169" i="3"/>
  <c r="D170" i="3"/>
  <c r="D158" i="3"/>
  <c r="I59" i="3"/>
  <c r="I58" i="3"/>
  <c r="I57" i="3"/>
  <c r="I56" i="3"/>
  <c r="I55" i="3"/>
  <c r="I54" i="3"/>
  <c r="I53" i="3"/>
  <c r="I52" i="3"/>
  <c r="I51" i="3"/>
  <c r="I50" i="3"/>
  <c r="I49" i="3"/>
  <c r="I48" i="3"/>
  <c r="I47" i="3"/>
  <c r="I46" i="3"/>
  <c r="I45" i="3"/>
  <c r="I44" i="3"/>
  <c r="I43" i="3"/>
  <c r="I42" i="3"/>
  <c r="I41" i="3"/>
  <c r="I40" i="3"/>
  <c r="E44" i="1" l="1"/>
  <c r="F44" i="1" s="1"/>
  <c r="H44" i="1" s="1"/>
  <c r="E45" i="1"/>
  <c r="F45" i="1" s="1"/>
  <c r="H45" i="1" s="1"/>
  <c r="E46" i="1"/>
  <c r="F46" i="1" s="1"/>
  <c r="H46" i="1" s="1"/>
  <c r="E47" i="1"/>
  <c r="F47" i="1" s="1"/>
  <c r="H47" i="1" s="1"/>
  <c r="E48" i="1"/>
  <c r="F48" i="1" s="1"/>
  <c r="H48" i="1" s="1"/>
  <c r="E49" i="1"/>
  <c r="F49" i="1" s="1"/>
  <c r="H49" i="1" s="1"/>
  <c r="E50" i="1"/>
  <c r="F50" i="1" s="1"/>
  <c r="H50" i="1" s="1"/>
  <c r="E51" i="1"/>
  <c r="F51" i="1" s="1"/>
  <c r="H51" i="1" s="1"/>
  <c r="E52" i="1"/>
  <c r="F52" i="1" s="1"/>
  <c r="H52" i="1" s="1"/>
  <c r="E53" i="1"/>
  <c r="F53" i="1" s="1"/>
  <c r="H53" i="1" s="1"/>
  <c r="E54" i="1"/>
  <c r="F54" i="1" s="1"/>
  <c r="H54" i="1" s="1"/>
  <c r="E55" i="1"/>
  <c r="F55" i="1" s="1"/>
  <c r="H55" i="1" s="1"/>
  <c r="E56" i="1"/>
  <c r="F56" i="1" s="1"/>
  <c r="H56" i="1" s="1"/>
  <c r="E57" i="1"/>
  <c r="F57" i="1" s="1"/>
  <c r="H57" i="1" s="1"/>
  <c r="E58" i="1"/>
  <c r="F58" i="1" s="1"/>
  <c r="H58" i="1" s="1"/>
  <c r="E59" i="1"/>
  <c r="F59" i="1" s="1"/>
  <c r="H59" i="1" s="1"/>
  <c r="E60" i="1"/>
  <c r="F60" i="1" s="1"/>
  <c r="H60" i="1" s="1"/>
  <c r="E61" i="1"/>
  <c r="F61" i="1" s="1"/>
  <c r="H61" i="1" s="1"/>
  <c r="E62" i="1"/>
  <c r="F62" i="1" s="1"/>
  <c r="H62" i="1" s="1"/>
  <c r="E63" i="1"/>
  <c r="F63" i="1" s="1"/>
  <c r="H63" i="1" s="1"/>
  <c r="G131" i="5"/>
  <c r="G174" i="3" s="1"/>
  <c r="G136" i="5"/>
  <c r="G175" i="3" s="1"/>
  <c r="E23" i="3"/>
  <c r="F23" i="3" s="1"/>
  <c r="G23" i="3" s="1"/>
  <c r="H23" i="3" s="1"/>
  <c r="I23" i="3" s="1"/>
  <c r="J23" i="3" s="1"/>
  <c r="E144" i="3"/>
  <c r="F22" i="2"/>
  <c r="F19" i="4"/>
  <c r="E25" i="3"/>
  <c r="F25" i="3" s="1"/>
  <c r="G25" i="3" s="1"/>
  <c r="H25" i="3" s="1"/>
  <c r="I25" i="3" s="1"/>
  <c r="J25" i="3" s="1"/>
  <c r="E146" i="3"/>
  <c r="F24" i="2"/>
  <c r="G127" i="5"/>
  <c r="F173" i="3"/>
  <c r="F175" i="3"/>
  <c r="G148" i="3"/>
  <c r="E148" i="3"/>
  <c r="F126" i="5"/>
  <c r="E173" i="3" s="1"/>
  <c r="F174" i="3"/>
  <c r="G132" i="5"/>
  <c r="E27" i="3"/>
  <c r="F27" i="3" s="1"/>
  <c r="G27" i="3" s="1"/>
  <c r="H27" i="3" s="1"/>
  <c r="I27" i="3" s="1"/>
  <c r="J27" i="3" s="1"/>
  <c r="F121" i="5"/>
  <c r="G121" i="5" s="1"/>
  <c r="G115" i="5"/>
  <c r="F114" i="5"/>
  <c r="E171" i="3" s="1"/>
  <c r="G107" i="5"/>
  <c r="G114" i="5"/>
  <c r="G145" i="3" l="1"/>
  <c r="E24" i="3"/>
  <c r="F24" i="3" s="1"/>
  <c r="G147" i="3"/>
  <c r="E26" i="3"/>
  <c r="F26" i="3" s="1"/>
  <c r="G26" i="3" s="1"/>
  <c r="H26" i="3" s="1"/>
  <c r="I26" i="3" s="1"/>
  <c r="J26" i="3" s="1"/>
  <c r="G126" i="5"/>
  <c r="E172" i="3"/>
  <c r="G171" i="3"/>
  <c r="E106" i="5"/>
  <c r="F170" i="3" s="1"/>
  <c r="D106" i="5"/>
  <c r="E98" i="5"/>
  <c r="F169" i="3" s="1"/>
  <c r="D98" i="5"/>
  <c r="E90" i="5"/>
  <c r="F168" i="3" s="1"/>
  <c r="D90" i="5"/>
  <c r="E82" i="5"/>
  <c r="F167" i="3" s="1"/>
  <c r="D82" i="5"/>
  <c r="E74" i="5"/>
  <c r="F166" i="3" s="1"/>
  <c r="D74" i="5"/>
  <c r="E66" i="5"/>
  <c r="F165" i="3" s="1"/>
  <c r="D66" i="5"/>
  <c r="E58" i="5"/>
  <c r="F164" i="3" s="1"/>
  <c r="D58" i="5"/>
  <c r="E50" i="5"/>
  <c r="F163" i="3" s="1"/>
  <c r="D50" i="5"/>
  <c r="E42" i="5"/>
  <c r="F162" i="3" s="1"/>
  <c r="D42" i="5"/>
  <c r="E34" i="5"/>
  <c r="F161" i="3" s="1"/>
  <c r="D34" i="5"/>
  <c r="E26" i="5"/>
  <c r="F160" i="3" s="1"/>
  <c r="D26" i="5"/>
  <c r="E18" i="5"/>
  <c r="F159" i="3" s="1"/>
  <c r="D18" i="5"/>
  <c r="F105" i="5"/>
  <c r="G105" i="5" s="1"/>
  <c r="F104" i="5"/>
  <c r="G104" i="5" s="1"/>
  <c r="F103" i="5"/>
  <c r="G103" i="5" s="1"/>
  <c r="F102" i="5"/>
  <c r="G102" i="5" s="1"/>
  <c r="F101" i="5"/>
  <c r="G101" i="5" s="1"/>
  <c r="F100" i="5"/>
  <c r="G100" i="5" s="1"/>
  <c r="F99" i="5"/>
  <c r="G99" i="5" s="1"/>
  <c r="F97" i="5"/>
  <c r="G97" i="5" s="1"/>
  <c r="F96" i="5"/>
  <c r="G96" i="5" s="1"/>
  <c r="F95" i="5"/>
  <c r="G95" i="5" s="1"/>
  <c r="F94" i="5"/>
  <c r="G94" i="5" s="1"/>
  <c r="F93" i="5"/>
  <c r="G93" i="5" s="1"/>
  <c r="F92" i="5"/>
  <c r="G92" i="5" s="1"/>
  <c r="F91" i="5"/>
  <c r="G91" i="5" s="1"/>
  <c r="F89" i="5"/>
  <c r="G89" i="5" s="1"/>
  <c r="F88" i="5"/>
  <c r="G88" i="5" s="1"/>
  <c r="F87" i="5"/>
  <c r="G87" i="5" s="1"/>
  <c r="F86" i="5"/>
  <c r="G86" i="5" s="1"/>
  <c r="F85" i="5"/>
  <c r="G85" i="5" s="1"/>
  <c r="F84" i="5"/>
  <c r="G84" i="5" s="1"/>
  <c r="F83" i="5"/>
  <c r="G83" i="5" s="1"/>
  <c r="F81" i="5"/>
  <c r="G81" i="5" s="1"/>
  <c r="F80" i="5"/>
  <c r="G80" i="5" s="1"/>
  <c r="F79" i="5"/>
  <c r="G79" i="5" s="1"/>
  <c r="F78" i="5"/>
  <c r="G78" i="5" s="1"/>
  <c r="F77" i="5"/>
  <c r="G77" i="5" s="1"/>
  <c r="F76" i="5"/>
  <c r="G76" i="5" s="1"/>
  <c r="F75" i="5"/>
  <c r="G75" i="5" s="1"/>
  <c r="F73" i="5"/>
  <c r="G73" i="5" s="1"/>
  <c r="F72" i="5"/>
  <c r="G72" i="5" s="1"/>
  <c r="F71" i="5"/>
  <c r="G71" i="5" s="1"/>
  <c r="F70" i="5"/>
  <c r="G70" i="5" s="1"/>
  <c r="F69" i="5"/>
  <c r="G69" i="5" s="1"/>
  <c r="F68" i="5"/>
  <c r="G68" i="5" s="1"/>
  <c r="F67" i="5"/>
  <c r="G67" i="5" s="1"/>
  <c r="F65" i="5"/>
  <c r="G65" i="5" s="1"/>
  <c r="F64" i="5"/>
  <c r="G64" i="5" s="1"/>
  <c r="F63" i="5"/>
  <c r="G63" i="5" s="1"/>
  <c r="F62" i="5"/>
  <c r="G62" i="5" s="1"/>
  <c r="F61" i="5"/>
  <c r="G61" i="5" s="1"/>
  <c r="F60" i="5"/>
  <c r="G60" i="5" s="1"/>
  <c r="F59" i="5"/>
  <c r="G59" i="5" s="1"/>
  <c r="F57" i="5"/>
  <c r="G57" i="5" s="1"/>
  <c r="F56" i="5"/>
  <c r="G56" i="5" s="1"/>
  <c r="F55" i="5"/>
  <c r="G55" i="5" s="1"/>
  <c r="F54" i="5"/>
  <c r="G54" i="5" s="1"/>
  <c r="F53" i="5"/>
  <c r="G53" i="5" s="1"/>
  <c r="F52" i="5"/>
  <c r="G52" i="5" s="1"/>
  <c r="F51" i="5"/>
  <c r="G51" i="5" s="1"/>
  <c r="F49" i="5"/>
  <c r="G49" i="5" s="1"/>
  <c r="F48" i="5"/>
  <c r="G48" i="5" s="1"/>
  <c r="F47" i="5"/>
  <c r="G47" i="5" s="1"/>
  <c r="F46" i="5"/>
  <c r="G46" i="5" s="1"/>
  <c r="F45" i="5"/>
  <c r="G45" i="5" s="1"/>
  <c r="F44" i="5"/>
  <c r="G44" i="5" s="1"/>
  <c r="F43" i="5"/>
  <c r="G43" i="5" s="1"/>
  <c r="F41" i="5"/>
  <c r="G41" i="5" s="1"/>
  <c r="F40" i="5"/>
  <c r="G40" i="5" s="1"/>
  <c r="F39" i="5"/>
  <c r="G39" i="5" s="1"/>
  <c r="F38" i="5"/>
  <c r="G38" i="5" s="1"/>
  <c r="F37" i="5"/>
  <c r="G37" i="5" s="1"/>
  <c r="F36" i="5"/>
  <c r="G36" i="5" s="1"/>
  <c r="F35" i="5"/>
  <c r="G35" i="5" s="1"/>
  <c r="F33" i="5"/>
  <c r="G33" i="5" s="1"/>
  <c r="F32" i="5"/>
  <c r="G32" i="5" s="1"/>
  <c r="F31" i="5"/>
  <c r="G31" i="5" s="1"/>
  <c r="F30" i="5"/>
  <c r="G30" i="5" s="1"/>
  <c r="F29" i="5"/>
  <c r="G29" i="5" s="1"/>
  <c r="F28" i="5"/>
  <c r="G28" i="5" s="1"/>
  <c r="F27" i="5"/>
  <c r="G27" i="5" s="1"/>
  <c r="F25" i="5"/>
  <c r="G25" i="5" s="1"/>
  <c r="F24" i="5"/>
  <c r="G24" i="5" s="1"/>
  <c r="F23" i="5"/>
  <c r="G23" i="5" s="1"/>
  <c r="F22" i="5"/>
  <c r="G22" i="5" s="1"/>
  <c r="F21" i="5"/>
  <c r="G21" i="5" s="1"/>
  <c r="F20" i="5"/>
  <c r="G20" i="5" s="1"/>
  <c r="F19" i="5"/>
  <c r="G19" i="5" s="1"/>
  <c r="F17" i="5"/>
  <c r="G17" i="5" s="1"/>
  <c r="F16" i="5"/>
  <c r="G16" i="5" s="1"/>
  <c r="F15" i="5"/>
  <c r="G15" i="5" s="1"/>
  <c r="F14" i="5"/>
  <c r="G14" i="5" s="1"/>
  <c r="F13" i="5"/>
  <c r="G13" i="5" s="1"/>
  <c r="F12" i="5"/>
  <c r="G12" i="5" s="1"/>
  <c r="F11" i="5"/>
  <c r="G11" i="5" s="1"/>
  <c r="E10" i="5"/>
  <c r="F158" i="3" s="1"/>
  <c r="D10" i="5"/>
  <c r="F4" i="5"/>
  <c r="G4" i="5" s="1"/>
  <c r="H4" i="5" s="1"/>
  <c r="F5" i="5"/>
  <c r="G5" i="5" s="1"/>
  <c r="H5" i="5" s="1"/>
  <c r="F6" i="5"/>
  <c r="G6" i="5" s="1"/>
  <c r="H6" i="5" s="1"/>
  <c r="F7" i="5"/>
  <c r="G7" i="5" s="1"/>
  <c r="H7" i="5" s="1"/>
  <c r="F8" i="5"/>
  <c r="G8" i="5" s="1"/>
  <c r="H8" i="5" s="1"/>
  <c r="F9" i="5"/>
  <c r="G9" i="5" s="1"/>
  <c r="H9" i="5" s="1"/>
  <c r="F3" i="5"/>
  <c r="G173" i="3" l="1"/>
  <c r="G24" i="3"/>
  <c r="H24" i="3" s="1"/>
  <c r="I24" i="3" s="1"/>
  <c r="J24" i="3" s="1"/>
  <c r="G172" i="3"/>
  <c r="F34" i="5"/>
  <c r="E161" i="3" s="1"/>
  <c r="F18" i="5"/>
  <c r="F106" i="5"/>
  <c r="F98" i="5"/>
  <c r="E169" i="3" s="1"/>
  <c r="F90" i="5"/>
  <c r="F82" i="5"/>
  <c r="F74" i="5"/>
  <c r="F66" i="5"/>
  <c r="E165" i="3" s="1"/>
  <c r="F58" i="5"/>
  <c r="E164" i="3" s="1"/>
  <c r="F50" i="5"/>
  <c r="F42" i="5"/>
  <c r="F26" i="5"/>
  <c r="E160" i="3" s="1"/>
  <c r="G3" i="5"/>
  <c r="H3" i="5" s="1"/>
  <c r="F10" i="5"/>
  <c r="G10" i="5" l="1"/>
  <c r="E158" i="3"/>
  <c r="G50" i="5"/>
  <c r="G163" i="3" s="1"/>
  <c r="E163" i="3"/>
  <c r="G82" i="5"/>
  <c r="G167" i="3" s="1"/>
  <c r="E167" i="3"/>
  <c r="G18" i="5"/>
  <c r="E159" i="3"/>
  <c r="G42" i="5"/>
  <c r="G162" i="3" s="1"/>
  <c r="E162" i="3"/>
  <c r="G74" i="5"/>
  <c r="G166" i="3" s="1"/>
  <c r="E166" i="3"/>
  <c r="G90" i="5"/>
  <c r="G168" i="3" s="1"/>
  <c r="E168" i="3"/>
  <c r="G106" i="5"/>
  <c r="G170" i="3" s="1"/>
  <c r="E170" i="3"/>
  <c r="G98" i="5"/>
  <c r="G169" i="3" s="1"/>
  <c r="G66" i="5"/>
  <c r="G165" i="3" s="1"/>
  <c r="G58" i="5"/>
  <c r="G164" i="3" s="1"/>
  <c r="G34" i="5"/>
  <c r="G161" i="3" s="1"/>
  <c r="G26" i="5"/>
  <c r="G160" i="3" s="1"/>
  <c r="F142" i="3"/>
  <c r="E17" i="4"/>
  <c r="F17" i="4"/>
  <c r="I17" i="4"/>
  <c r="I20" i="2"/>
  <c r="E20" i="2"/>
  <c r="I16" i="4"/>
  <c r="E16" i="4"/>
  <c r="F16" i="4" s="1"/>
  <c r="G143" i="3" s="1"/>
  <c r="I15" i="4"/>
  <c r="E15" i="4"/>
  <c r="F15" i="4" s="1"/>
  <c r="I14" i="4"/>
  <c r="E14" i="4"/>
  <c r="F14" i="4" s="1"/>
  <c r="G140" i="3" s="1"/>
  <c r="I13" i="4"/>
  <c r="E13" i="4"/>
  <c r="F13" i="4" s="1"/>
  <c r="I12" i="4"/>
  <c r="E12" i="4"/>
  <c r="F12" i="4" s="1"/>
  <c r="G138" i="3" s="1"/>
  <c r="I11" i="4"/>
  <c r="E11" i="4"/>
  <c r="F11" i="4" s="1"/>
  <c r="I10" i="4"/>
  <c r="E10" i="4"/>
  <c r="F10" i="4" s="1"/>
  <c r="G136" i="3" s="1"/>
  <c r="I9" i="4"/>
  <c r="E9" i="4"/>
  <c r="F9" i="4" s="1"/>
  <c r="I8" i="4"/>
  <c r="E8" i="4"/>
  <c r="F8" i="4" s="1"/>
  <c r="G134" i="3" s="1"/>
  <c r="I7" i="4"/>
  <c r="E7" i="4"/>
  <c r="F7" i="4" s="1"/>
  <c r="I6" i="4"/>
  <c r="E6" i="4"/>
  <c r="F6" i="4" s="1"/>
  <c r="G132" i="3" s="1"/>
  <c r="I5" i="4"/>
  <c r="E5" i="4"/>
  <c r="F5" i="4" s="1"/>
  <c r="I4" i="4"/>
  <c r="E4" i="4"/>
  <c r="F4" i="4" s="1"/>
  <c r="G130" i="3" s="1"/>
  <c r="F143" i="3"/>
  <c r="E143" i="3"/>
  <c r="F141" i="3"/>
  <c r="E141" i="3"/>
  <c r="F140" i="3"/>
  <c r="E140" i="3"/>
  <c r="F139" i="3"/>
  <c r="E139" i="3"/>
  <c r="F138" i="3"/>
  <c r="F137" i="3"/>
  <c r="F136" i="3"/>
  <c r="F135" i="3"/>
  <c r="F134" i="3"/>
  <c r="F133" i="3"/>
  <c r="F132" i="3"/>
  <c r="F131" i="3"/>
  <c r="F130" i="3"/>
  <c r="E130" i="3"/>
  <c r="I19" i="2"/>
  <c r="E19" i="2"/>
  <c r="F19" i="2" s="1"/>
  <c r="F20" i="2" l="1"/>
  <c r="E142" i="3"/>
  <c r="G142" i="3"/>
  <c r="G159" i="3"/>
  <c r="G158" i="3"/>
  <c r="H10" i="5"/>
  <c r="H158" i="3" s="1"/>
  <c r="E22" i="3"/>
  <c r="F22" i="3" s="1"/>
  <c r="G22" i="3" s="1"/>
  <c r="E131" i="3"/>
  <c r="E132" i="3"/>
  <c r="E133" i="3"/>
  <c r="E134" i="3"/>
  <c r="E135" i="3"/>
  <c r="E136" i="3"/>
  <c r="E137" i="3"/>
  <c r="E138" i="3"/>
  <c r="E10" i="3"/>
  <c r="F10" i="3" s="1"/>
  <c r="G131" i="3"/>
  <c r="E14" i="3"/>
  <c r="F14" i="3" s="1"/>
  <c r="G135" i="3"/>
  <c r="E18" i="3"/>
  <c r="F18" i="3" s="1"/>
  <c r="G139" i="3"/>
  <c r="E12" i="3"/>
  <c r="F12" i="3" s="1"/>
  <c r="G133" i="3"/>
  <c r="E16" i="3"/>
  <c r="F16" i="3" s="1"/>
  <c r="G137" i="3"/>
  <c r="E20" i="3"/>
  <c r="F20" i="3" s="1"/>
  <c r="G141" i="3"/>
  <c r="J4" i="4"/>
  <c r="J5" i="4" s="1"/>
  <c r="J6" i="4" s="1"/>
  <c r="J7" i="4" s="1"/>
  <c r="J8" i="4" s="1"/>
  <c r="J9" i="4" s="1"/>
  <c r="J10" i="4" s="1"/>
  <c r="J11" i="4" s="1"/>
  <c r="J12" i="4" s="1"/>
  <c r="J13" i="4" s="1"/>
  <c r="J14" i="4" s="1"/>
  <c r="J15" i="4" s="1"/>
  <c r="J16" i="4" s="1"/>
  <c r="J17" i="4" s="1"/>
  <c r="J18" i="4" s="1"/>
  <c r="J19" i="4" s="1"/>
  <c r="J20" i="4" s="1"/>
  <c r="J21" i="4" s="1"/>
  <c r="J22" i="4" s="1"/>
  <c r="E9" i="3"/>
  <c r="F9" i="3" s="1"/>
  <c r="E11" i="3"/>
  <c r="F11" i="3" s="1"/>
  <c r="E13" i="3"/>
  <c r="F13" i="3" s="1"/>
  <c r="E15" i="3"/>
  <c r="F15" i="3" s="1"/>
  <c r="E17" i="3"/>
  <c r="F17" i="3" s="1"/>
  <c r="E19" i="3"/>
  <c r="F19" i="3" s="1"/>
  <c r="E21" i="3"/>
  <c r="F21" i="3" s="1"/>
  <c r="I5" i="2"/>
  <c r="I6" i="2"/>
  <c r="I7" i="2"/>
  <c r="I8" i="2"/>
  <c r="I9" i="2"/>
  <c r="I10" i="2"/>
  <c r="I11" i="2"/>
  <c r="I12" i="2"/>
  <c r="I13" i="2"/>
  <c r="I14" i="2"/>
  <c r="I15" i="2"/>
  <c r="I16" i="2"/>
  <c r="I17" i="2"/>
  <c r="I18" i="2"/>
  <c r="I4" i="2"/>
  <c r="J4" i="2" s="1"/>
  <c r="E5" i="2"/>
  <c r="E6" i="2"/>
  <c r="E7" i="2"/>
  <c r="E8" i="2"/>
  <c r="E9" i="2"/>
  <c r="E10" i="2"/>
  <c r="E11" i="2"/>
  <c r="E12" i="2"/>
  <c r="E13" i="2"/>
  <c r="E14" i="2"/>
  <c r="E15" i="2"/>
  <c r="E16" i="2"/>
  <c r="E17" i="2"/>
  <c r="E18" i="2"/>
  <c r="E4" i="2"/>
  <c r="F32" i="3" l="1"/>
  <c r="F33" i="3"/>
  <c r="H18" i="5"/>
  <c r="H22" i="3"/>
  <c r="I22" i="3" s="1"/>
  <c r="J22" i="3" s="1"/>
  <c r="F17" i="2"/>
  <c r="F15" i="2"/>
  <c r="F11" i="2"/>
  <c r="F9" i="2"/>
  <c r="F7" i="2"/>
  <c r="F18" i="2"/>
  <c r="F16" i="2"/>
  <c r="F14" i="2"/>
  <c r="F12" i="2"/>
  <c r="F10" i="2"/>
  <c r="F8" i="2"/>
  <c r="F6" i="2"/>
  <c r="F4" i="2"/>
  <c r="F13" i="2"/>
  <c r="F5" i="2"/>
  <c r="G19" i="3"/>
  <c r="G15" i="3"/>
  <c r="H15" i="3" s="1"/>
  <c r="G11" i="3"/>
  <c r="G20" i="3"/>
  <c r="H20" i="3"/>
  <c r="G12" i="3"/>
  <c r="H12" i="3" s="1"/>
  <c r="G14" i="3"/>
  <c r="H14" i="3" s="1"/>
  <c r="I14" i="3" s="1"/>
  <c r="G21" i="3"/>
  <c r="H21" i="3"/>
  <c r="I21" i="3" s="1"/>
  <c r="G17" i="3"/>
  <c r="H17" i="3" s="1"/>
  <c r="G13" i="3"/>
  <c r="H13" i="3"/>
  <c r="I13" i="3" s="1"/>
  <c r="G9" i="3"/>
  <c r="G16" i="3"/>
  <c r="G18" i="3"/>
  <c r="G10" i="3"/>
  <c r="H10" i="3" s="1"/>
  <c r="J5" i="2"/>
  <c r="J6" i="2" s="1"/>
  <c r="J7" i="2" s="1"/>
  <c r="J8" i="2" s="1"/>
  <c r="J9" i="2" s="1"/>
  <c r="J10" i="2" s="1"/>
  <c r="J11" i="2" s="1"/>
  <c r="G4" i="2"/>
  <c r="G33" i="3" l="1"/>
  <c r="G32" i="3"/>
  <c r="I20" i="3"/>
  <c r="J20" i="3" s="1"/>
  <c r="H159" i="3"/>
  <c r="H26" i="5"/>
  <c r="G5" i="2"/>
  <c r="J12" i="2"/>
  <c r="J13" i="2" s="1"/>
  <c r="J14" i="2" s="1"/>
  <c r="J15" i="2" s="1"/>
  <c r="J16" i="2" s="1"/>
  <c r="J17" i="2" s="1"/>
  <c r="J18" i="2" s="1"/>
  <c r="J19" i="2" s="1"/>
  <c r="J20" i="2" s="1"/>
  <c r="J21" i="2" s="1"/>
  <c r="J22" i="2" s="1"/>
  <c r="J23" i="2" s="1"/>
  <c r="J24" i="2" s="1"/>
  <c r="J25" i="2" s="1"/>
  <c r="H9" i="3"/>
  <c r="I12" i="3"/>
  <c r="J12" i="3" s="1"/>
  <c r="I15" i="3"/>
  <c r="J15" i="3" s="1"/>
  <c r="J14" i="3"/>
  <c r="I17" i="3"/>
  <c r="J17" i="3" s="1"/>
  <c r="I10" i="3"/>
  <c r="J10" i="3" s="1"/>
  <c r="J21" i="3"/>
  <c r="J13" i="3"/>
  <c r="G4" i="4"/>
  <c r="H18" i="3"/>
  <c r="H16" i="3"/>
  <c r="H11" i="3"/>
  <c r="I11" i="3" s="1"/>
  <c r="H19" i="3"/>
  <c r="H33" i="3" l="1"/>
  <c r="H32" i="3"/>
  <c r="H160" i="3"/>
  <c r="H34" i="5"/>
  <c r="G6" i="2"/>
  <c r="I18" i="3"/>
  <c r="J18" i="3" s="1"/>
  <c r="I9" i="3"/>
  <c r="I19" i="3"/>
  <c r="J19" i="3" s="1"/>
  <c r="I16" i="3"/>
  <c r="J16" i="3" s="1"/>
  <c r="H130" i="3"/>
  <c r="G5" i="4"/>
  <c r="I33" i="3" l="1"/>
  <c r="I32" i="3"/>
  <c r="H161" i="3"/>
  <c r="H42" i="5"/>
  <c r="J9" i="3"/>
  <c r="G7" i="2"/>
  <c r="J11" i="3"/>
  <c r="H131" i="3"/>
  <c r="G6" i="4"/>
  <c r="J33" i="3" l="1"/>
  <c r="J32" i="3"/>
  <c r="H162" i="3"/>
  <c r="H50" i="5"/>
  <c r="G8" i="2"/>
  <c r="H132" i="3"/>
  <c r="G7" i="4"/>
  <c r="H163" i="3" l="1"/>
  <c r="H58" i="5"/>
  <c r="E42" i="3"/>
  <c r="F42" i="3" s="1"/>
  <c r="H42" i="3" s="1"/>
  <c r="E44" i="3"/>
  <c r="F44" i="3" s="1"/>
  <c r="H44" i="3" s="1"/>
  <c r="E46" i="3"/>
  <c r="F46" i="3" s="1"/>
  <c r="H46" i="3" s="1"/>
  <c r="E48" i="3"/>
  <c r="F48" i="3" s="1"/>
  <c r="H48" i="3" s="1"/>
  <c r="E50" i="3"/>
  <c r="F50" i="3" s="1"/>
  <c r="H50" i="3" s="1"/>
  <c r="E52" i="3"/>
  <c r="F52" i="3" s="1"/>
  <c r="H52" i="3" s="1"/>
  <c r="E54" i="3"/>
  <c r="F54" i="3" s="1"/>
  <c r="H54" i="3" s="1"/>
  <c r="E56" i="3"/>
  <c r="F56" i="3" s="1"/>
  <c r="H56" i="3" s="1"/>
  <c r="E58" i="3"/>
  <c r="F58" i="3" s="1"/>
  <c r="H58" i="3" s="1"/>
  <c r="E40" i="3"/>
  <c r="F40" i="3" s="1"/>
  <c r="H40" i="3" s="1"/>
  <c r="E41" i="3"/>
  <c r="F41" i="3" s="1"/>
  <c r="H41" i="3" s="1"/>
  <c r="E43" i="3"/>
  <c r="F43" i="3" s="1"/>
  <c r="H43" i="3" s="1"/>
  <c r="E45" i="3"/>
  <c r="F45" i="3" s="1"/>
  <c r="H45" i="3" s="1"/>
  <c r="E47" i="3"/>
  <c r="F47" i="3" s="1"/>
  <c r="H47" i="3" s="1"/>
  <c r="E49" i="3"/>
  <c r="F49" i="3" s="1"/>
  <c r="H49" i="3" s="1"/>
  <c r="E51" i="3"/>
  <c r="F51" i="3" s="1"/>
  <c r="H51" i="3" s="1"/>
  <c r="E53" i="3"/>
  <c r="F53" i="3" s="1"/>
  <c r="H53" i="3" s="1"/>
  <c r="E55" i="3"/>
  <c r="F55" i="3" s="1"/>
  <c r="H55" i="3" s="1"/>
  <c r="E57" i="3"/>
  <c r="F57" i="3" s="1"/>
  <c r="H57" i="3" s="1"/>
  <c r="E59" i="3"/>
  <c r="F59" i="3" s="1"/>
  <c r="H59" i="3" s="1"/>
  <c r="G9" i="2"/>
  <c r="H133" i="3"/>
  <c r="G8" i="4"/>
  <c r="H164" i="3" l="1"/>
  <c r="H66" i="5"/>
  <c r="G10" i="2"/>
  <c r="H134" i="3"/>
  <c r="G9" i="4"/>
  <c r="H165" i="3" l="1"/>
  <c r="H74" i="5"/>
  <c r="G11" i="2"/>
  <c r="H135" i="3"/>
  <c r="G10" i="4"/>
  <c r="H166" i="3" l="1"/>
  <c r="H82" i="5"/>
  <c r="G12" i="2"/>
  <c r="H136" i="3"/>
  <c r="G11" i="4"/>
  <c r="H167" i="3" l="1"/>
  <c r="H90" i="5"/>
  <c r="G13" i="2"/>
  <c r="H137" i="3"/>
  <c r="G12" i="4"/>
  <c r="H168" i="3" l="1"/>
  <c r="H98" i="5"/>
  <c r="G14" i="2"/>
  <c r="H138" i="3"/>
  <c r="G13" i="4"/>
  <c r="H169" i="3" l="1"/>
  <c r="H106" i="5"/>
  <c r="G15" i="2"/>
  <c r="H139" i="3"/>
  <c r="G14" i="4"/>
  <c r="H170" i="3" l="1"/>
  <c r="H114" i="5"/>
  <c r="H121" i="5" s="1"/>
  <c r="G16" i="2"/>
  <c r="H140" i="3"/>
  <c r="G15" i="4"/>
  <c r="H172" i="3" l="1"/>
  <c r="H126" i="5"/>
  <c r="H171" i="3"/>
  <c r="G17" i="2"/>
  <c r="H141" i="3"/>
  <c r="G16" i="4"/>
  <c r="H142" i="3" s="1"/>
  <c r="H173" i="3" l="1"/>
  <c r="H131" i="5"/>
  <c r="G18" i="2"/>
  <c r="G17" i="4"/>
  <c r="G18" i="4" s="1"/>
  <c r="H144" i="3" l="1"/>
  <c r="G19" i="4"/>
  <c r="H136" i="5"/>
  <c r="H175" i="3" s="1"/>
  <c r="H174" i="3"/>
  <c r="H143" i="3"/>
  <c r="G19" i="2"/>
  <c r="H145" i="3" l="1"/>
  <c r="G20" i="4"/>
  <c r="G21" i="4" s="1"/>
  <c r="G22" i="4" s="1"/>
  <c r="G20" i="2"/>
  <c r="G21" i="2" l="1"/>
  <c r="G22" i="2" l="1"/>
  <c r="G23" i="2" l="1"/>
  <c r="H146" i="3" l="1"/>
  <c r="G24" i="2"/>
  <c r="H147" i="3" l="1"/>
  <c r="H148" i="3" l="1"/>
</calcChain>
</file>

<file path=xl/sharedStrings.xml><?xml version="1.0" encoding="utf-8"?>
<sst xmlns="http://schemas.openxmlformats.org/spreadsheetml/2006/main" count="479" uniqueCount="167">
  <si>
    <t>일자</t>
  </si>
  <si>
    <t>수익금액</t>
  </si>
  <si>
    <t>기간 (년)</t>
    <phoneticPr fontId="1" type="noConversion"/>
  </si>
  <si>
    <t>단위 : 원</t>
    <phoneticPr fontId="1" type="noConversion"/>
  </si>
  <si>
    <t>순 수익률</t>
    <phoneticPr fontId="1" type="noConversion"/>
  </si>
  <si>
    <t>매매 수익률</t>
    <phoneticPr fontId="1" type="noConversion"/>
  </si>
  <si>
    <t>평균</t>
    <phoneticPr fontId="1" type="noConversion"/>
  </si>
  <si>
    <t>원금</t>
    <phoneticPr fontId="1" type="noConversion"/>
  </si>
  <si>
    <t>합계</t>
    <phoneticPr fontId="1" type="noConversion"/>
  </si>
  <si>
    <r>
      <t xml:space="preserve">■  회사 수익률 VS 시중은행 금리 </t>
    </r>
    <r>
      <rPr>
        <b/>
        <sz val="12"/>
        <color theme="1"/>
        <rFont val="맑은 고딕"/>
        <family val="3"/>
        <charset val="129"/>
        <scheme val="minor"/>
      </rPr>
      <t>(가정 : 투자원금 10억)</t>
    </r>
    <phoneticPr fontId="1" type="noConversion"/>
  </si>
  <si>
    <r>
      <t xml:space="preserve">■  기간별 수익금액 </t>
    </r>
    <r>
      <rPr>
        <b/>
        <sz val="12"/>
        <color theme="1"/>
        <rFont val="맑은 고딕"/>
        <family val="3"/>
        <charset val="129"/>
        <scheme val="minor"/>
      </rPr>
      <t>(가정 : 투자원금 10억)</t>
    </r>
    <phoneticPr fontId="1" type="noConversion"/>
  </si>
  <si>
    <t>■  회사 수익률 VS 코스피 수익률</t>
    <phoneticPr fontId="1" type="noConversion"/>
  </si>
  <si>
    <t>원금</t>
    <phoneticPr fontId="1" type="noConversion"/>
  </si>
  <si>
    <t>평가총액</t>
    <phoneticPr fontId="1" type="noConversion"/>
  </si>
  <si>
    <t>수익금액</t>
    <phoneticPr fontId="1" type="noConversion"/>
  </si>
  <si>
    <t>코스피종가</t>
    <phoneticPr fontId="1" type="noConversion"/>
  </si>
  <si>
    <t>코스피수익률</t>
    <phoneticPr fontId="1" type="noConversion"/>
  </si>
  <si>
    <t>회사 수익률</t>
    <phoneticPr fontId="1" type="noConversion"/>
  </si>
  <si>
    <t>회사누적수익률</t>
    <phoneticPr fontId="1" type="noConversion"/>
  </si>
  <si>
    <t>코스피누적수익률</t>
    <phoneticPr fontId="1" type="noConversion"/>
  </si>
  <si>
    <t>만기일</t>
    <phoneticPr fontId="1" type="noConversion"/>
  </si>
  <si>
    <t>해당월물</t>
    <phoneticPr fontId="1" type="noConversion"/>
  </si>
  <si>
    <t>15년 10월</t>
    <phoneticPr fontId="1" type="noConversion"/>
  </si>
  <si>
    <t>15년 11월</t>
    <phoneticPr fontId="1" type="noConversion"/>
  </si>
  <si>
    <t>15년 12월</t>
    <phoneticPr fontId="1" type="noConversion"/>
  </si>
  <si>
    <t>16년 01월</t>
    <phoneticPr fontId="1" type="noConversion"/>
  </si>
  <si>
    <t>16년 02월</t>
    <phoneticPr fontId="1" type="noConversion"/>
  </si>
  <si>
    <t>16년 03월</t>
    <phoneticPr fontId="1" type="noConversion"/>
  </si>
  <si>
    <t>16년 04월</t>
    <phoneticPr fontId="1" type="noConversion"/>
  </si>
  <si>
    <t>16년 05월</t>
    <phoneticPr fontId="1" type="noConversion"/>
  </si>
  <si>
    <t>16년 06월</t>
    <phoneticPr fontId="1" type="noConversion"/>
  </si>
  <si>
    <t>16년 07월</t>
    <phoneticPr fontId="1" type="noConversion"/>
  </si>
  <si>
    <t>16년 08월</t>
    <phoneticPr fontId="1" type="noConversion"/>
  </si>
  <si>
    <t>16년 09월</t>
    <phoneticPr fontId="1" type="noConversion"/>
  </si>
  <si>
    <t>16년 10월</t>
    <phoneticPr fontId="1" type="noConversion"/>
  </si>
  <si>
    <t>16년 11월</t>
    <phoneticPr fontId="1" type="noConversion"/>
  </si>
  <si>
    <t>16년 12월</t>
    <phoneticPr fontId="1" type="noConversion"/>
  </si>
  <si>
    <t>17년 01월</t>
    <phoneticPr fontId="1" type="noConversion"/>
  </si>
  <si>
    <t>■  회사 계좌 운용현황</t>
    <phoneticPr fontId="1" type="noConversion"/>
  </si>
  <si>
    <t>■  운용 수익 결과</t>
    <phoneticPr fontId="1" type="noConversion"/>
  </si>
  <si>
    <t>단위 : 원</t>
    <phoneticPr fontId="1" type="noConversion"/>
  </si>
  <si>
    <t>평균 순 수익률
(월 복리)</t>
    <phoneticPr fontId="1" type="noConversion"/>
  </si>
  <si>
    <t>일   자</t>
    <phoneticPr fontId="1" type="noConversion"/>
  </si>
  <si>
    <t>운용원금</t>
    <phoneticPr fontId="1" type="noConversion"/>
  </si>
  <si>
    <t xml:space="preserve">순수익 </t>
    <phoneticPr fontId="1" type="noConversion"/>
  </si>
  <si>
    <t>수익률</t>
    <phoneticPr fontId="1" type="noConversion"/>
  </si>
  <si>
    <t xml:space="preserve">누적수익률 </t>
    <phoneticPr fontId="1" type="noConversion"/>
  </si>
  <si>
    <t>2015.11월물 (수익률 1.87%)</t>
    <phoneticPr fontId="1" type="noConversion"/>
  </si>
  <si>
    <t>2015.12월물 (수익률 1.46%)</t>
    <phoneticPr fontId="1" type="noConversion"/>
  </si>
  <si>
    <r>
      <rPr>
        <sz val="10"/>
        <color theme="1"/>
        <rFont val="맑은 고딕"/>
        <family val="3"/>
        <charset val="129"/>
      </rPr>
      <t>※</t>
    </r>
    <r>
      <rPr>
        <sz val="10"/>
        <color theme="1"/>
        <rFont val="맑은 고딕"/>
        <family val="2"/>
        <charset val="129"/>
        <scheme val="minor"/>
      </rPr>
      <t xml:space="preserve">일자별 수익률 조회 화면에 있는 일간누적수익률과 당사가 계산한 실제운용 수익률은 약간의 차이가 있을 수 있습니다. 
</t>
    </r>
    <phoneticPr fontId="1" type="noConversion"/>
  </si>
  <si>
    <t>2016.01월물 (수익률 0.41%)</t>
    <phoneticPr fontId="1" type="noConversion"/>
  </si>
  <si>
    <t>2016.02월물 (수익률 1.96%)</t>
    <phoneticPr fontId="1" type="noConversion"/>
  </si>
  <si>
    <t>2016.03월물 (수익률 1.47%)</t>
    <phoneticPr fontId="1" type="noConversion"/>
  </si>
  <si>
    <t>2016.04월물 (수익률 2.24%)</t>
    <phoneticPr fontId="1" type="noConversion"/>
  </si>
  <si>
    <t>2016.05월물 (수익률 0.77%)</t>
    <phoneticPr fontId="1" type="noConversion"/>
  </si>
  <si>
    <t>2016.06월물 (수익률 -0.83%)</t>
    <phoneticPr fontId="1" type="noConversion"/>
  </si>
  <si>
    <t>2016.07월물 (수익률 1.68%)</t>
    <phoneticPr fontId="1" type="noConversion"/>
  </si>
  <si>
    <t>2016.08월물 (수익률 1.34%)</t>
    <phoneticPr fontId="1" type="noConversion"/>
  </si>
  <si>
    <t>2016.09월물 (수익률 1.82%)</t>
    <phoneticPr fontId="1" type="noConversion"/>
  </si>
  <si>
    <t>2016.10월물 (수익률 1.49%)</t>
    <phoneticPr fontId="1" type="noConversion"/>
  </si>
  <si>
    <t>2016.11월물 (수익률 0.88%)</t>
    <phoneticPr fontId="1" type="noConversion"/>
  </si>
  <si>
    <t>2016.12월물 (수익률 1.97%)</t>
    <phoneticPr fontId="1" type="noConversion"/>
  </si>
  <si>
    <t>2017.01월물 (수익률 -1.30%)</t>
    <phoneticPr fontId="1" type="noConversion"/>
  </si>
  <si>
    <t>17년 02월</t>
    <phoneticPr fontId="1" type="noConversion"/>
  </si>
  <si>
    <t>가정 : 고객이 2015년 11월 1일부터 당사에 10억을 투자일임 했을 때, 실제 자사 계좌 수익률로 계산한 결과 (참고 : 별첨자료)</t>
    <phoneticPr fontId="1" type="noConversion"/>
  </si>
  <si>
    <t>2017.02월물 (수익률 -0.03%)</t>
    <phoneticPr fontId="1" type="noConversion"/>
  </si>
  <si>
    <t>17년 03월</t>
    <phoneticPr fontId="1" type="noConversion"/>
  </si>
  <si>
    <t>5%공제</t>
    <phoneticPr fontId="1" type="noConversion"/>
  </si>
  <si>
    <t>성과수수료
(수익금액-5%공제)*30%</t>
    <phoneticPr fontId="1" type="noConversion"/>
  </si>
  <si>
    <t>순 수익  금액
(수익금액-성과수수료)</t>
    <phoneticPr fontId="1" type="noConversion"/>
  </si>
  <si>
    <t>2017.03월물 (수익률 -0.16%)</t>
    <phoneticPr fontId="1" type="noConversion"/>
  </si>
  <si>
    <t>수익률</t>
    <phoneticPr fontId="1" type="noConversion"/>
  </si>
  <si>
    <t>누적수익률</t>
    <phoneticPr fontId="1" type="noConversion"/>
  </si>
  <si>
    <t>고객명</t>
    <phoneticPr fontId="1" type="noConversion"/>
  </si>
  <si>
    <t>최옥주</t>
  </si>
  <si>
    <t>이나윤</t>
  </si>
  <si>
    <t>정민식</t>
  </si>
  <si>
    <t>최돈승</t>
  </si>
  <si>
    <t>이지선</t>
  </si>
  <si>
    <t>이호범</t>
  </si>
  <si>
    <t>최옥주</t>
    <phoneticPr fontId="1" type="noConversion"/>
  </si>
  <si>
    <t>이나윤</t>
    <phoneticPr fontId="1" type="noConversion"/>
  </si>
  <si>
    <t>황희석</t>
  </si>
  <si>
    <t>황희석</t>
    <phoneticPr fontId="1" type="noConversion"/>
  </si>
  <si>
    <t>정민식</t>
    <phoneticPr fontId="1" type="noConversion"/>
  </si>
  <si>
    <t>최돈승</t>
    <phoneticPr fontId="1" type="noConversion"/>
  </si>
  <si>
    <t>이지선</t>
    <phoneticPr fontId="1" type="noConversion"/>
  </si>
  <si>
    <t>이호범</t>
    <phoneticPr fontId="1" type="noConversion"/>
  </si>
  <si>
    <t>※ 양도소득세와 상관없이 매매수익에서 5% 일괄공제</t>
    <phoneticPr fontId="1" type="noConversion"/>
  </si>
  <si>
    <t>연 2% 복리 수익
(시중은행 금리)</t>
    <phoneticPr fontId="1" type="noConversion"/>
  </si>
  <si>
    <t>별첨# (회사 고유계좌 HTS 수익률 캡쳐본)</t>
    <phoneticPr fontId="1" type="noConversion"/>
  </si>
  <si>
    <t>■  고객 계좌 운용현황</t>
    <phoneticPr fontId="1" type="noConversion"/>
  </si>
  <si>
    <t xml:space="preserve">※ 당사에서 운용중인 고객계좌를 합산 한 것임 </t>
  </si>
  <si>
    <t>순 수익
(매매수익+이자수익)</t>
    <phoneticPr fontId="1" type="noConversion"/>
  </si>
  <si>
    <t>총 수익
(투자원금 + 순수익)</t>
    <phoneticPr fontId="1" type="noConversion"/>
  </si>
  <si>
    <t>일   자</t>
    <phoneticPr fontId="1" type="noConversion"/>
  </si>
  <si>
    <t>운용원금</t>
    <phoneticPr fontId="1" type="noConversion"/>
  </si>
  <si>
    <t>수익률</t>
    <phoneticPr fontId="1" type="noConversion"/>
  </si>
  <si>
    <t xml:space="preserve">누적수익률 </t>
    <phoneticPr fontId="1" type="noConversion"/>
  </si>
  <si>
    <t>1. 이자수익 : 운용기간 이외의 날의 예탁자산과 운용기간 중 증거금으로 활용되지 않는 예탁자산에 대한 RP와 예탁금이용료
                 등의 이자수익 (연 이율 0.45% 가정) 
2. 시중은행 금리 : 15.4%  이자 소득세 과세</t>
    <phoneticPr fontId="1" type="noConversion"/>
  </si>
  <si>
    <t xml:space="preserve">수익 </t>
    <phoneticPr fontId="1" type="noConversion"/>
  </si>
  <si>
    <t>17년 04월</t>
    <phoneticPr fontId="1" type="noConversion"/>
  </si>
  <si>
    <t>17년 04월</t>
    <phoneticPr fontId="1" type="noConversion"/>
  </si>
  <si>
    <t>2017.04월물 (수익률 4.41%)</t>
    <phoneticPr fontId="1" type="noConversion"/>
  </si>
  <si>
    <t>17년 05월</t>
    <phoneticPr fontId="1" type="noConversion"/>
  </si>
  <si>
    <t>17년 05월</t>
    <phoneticPr fontId="1" type="noConversion"/>
  </si>
  <si>
    <t>계약해지(2017-04-14)</t>
    <phoneticPr fontId="1" type="noConversion"/>
  </si>
  <si>
    <t>2017.05월물 (수익률 3.32%)</t>
    <phoneticPr fontId="1" type="noConversion"/>
  </si>
  <si>
    <t>17년 06월</t>
    <phoneticPr fontId="1" type="noConversion"/>
  </si>
  <si>
    <t>17년 06월</t>
    <phoneticPr fontId="1" type="noConversion"/>
  </si>
  <si>
    <t>최옥주</t>
    <phoneticPr fontId="1" type="noConversion"/>
  </si>
  <si>
    <t>이나윤</t>
    <phoneticPr fontId="1" type="noConversion"/>
  </si>
  <si>
    <t>이지선</t>
    <phoneticPr fontId="1" type="noConversion"/>
  </si>
  <si>
    <t>황희석</t>
    <phoneticPr fontId="1" type="noConversion"/>
  </si>
  <si>
    <t>계약해지(2017-05-12)</t>
    <phoneticPr fontId="1" type="noConversion"/>
  </si>
  <si>
    <t>합계</t>
    <phoneticPr fontId="1" type="noConversion"/>
  </si>
  <si>
    <t>2017.06월물 (수익률 3.23%)</t>
    <phoneticPr fontId="1" type="noConversion"/>
  </si>
  <si>
    <t>※일자별 수익률 조회 화면에 있는 일간누적수익률과 당사가 계산한 실제운용 수익률은 약간의 차이가 있을 수 있습니다.</t>
    <phoneticPr fontId="1" type="noConversion"/>
  </si>
  <si>
    <t>17년 07월</t>
    <phoneticPr fontId="1" type="noConversion"/>
  </si>
  <si>
    <t>17년 07월</t>
    <phoneticPr fontId="1" type="noConversion"/>
  </si>
  <si>
    <t>최옥주</t>
    <phoneticPr fontId="1" type="noConversion"/>
  </si>
  <si>
    <t>이나윤</t>
    <phoneticPr fontId="1" type="noConversion"/>
  </si>
  <si>
    <t>이지선</t>
    <phoneticPr fontId="1" type="noConversion"/>
  </si>
  <si>
    <t>황희석</t>
    <phoneticPr fontId="1" type="noConversion"/>
  </si>
  <si>
    <t>합계</t>
    <phoneticPr fontId="1" type="noConversion"/>
  </si>
  <si>
    <t>※일자별 수익률 조회 화면에 있는 일간누적수익률과 당사가 계산한 실제운용 수익률은 약간의 차이가 있을 수 있습니다.</t>
    <phoneticPr fontId="1" type="noConversion"/>
  </si>
  <si>
    <t>2017.07월물 (수익률 3.77%)</t>
    <phoneticPr fontId="1" type="noConversion"/>
  </si>
  <si>
    <t>2017.07월물 (수익률 3.77%)</t>
    <phoneticPr fontId="1" type="noConversion"/>
  </si>
  <si>
    <t>※일자별 수익률 조회 화면에 있는 일간누적수익률과 당사가 계산한 실제운용 수익률은 약간의 차이가 있을 수 있습니다.</t>
    <phoneticPr fontId="1" type="noConversion"/>
  </si>
  <si>
    <t>17년 08월</t>
    <phoneticPr fontId="1" type="noConversion"/>
  </si>
  <si>
    <t>17년 08월</t>
    <phoneticPr fontId="1" type="noConversion"/>
  </si>
  <si>
    <t>최옥주</t>
    <phoneticPr fontId="1" type="noConversion"/>
  </si>
  <si>
    <t>이나윤</t>
    <phoneticPr fontId="1" type="noConversion"/>
  </si>
  <si>
    <t>이지선</t>
    <phoneticPr fontId="1" type="noConversion"/>
  </si>
  <si>
    <t>황희석</t>
    <phoneticPr fontId="1" type="noConversion"/>
  </si>
  <si>
    <t>합계</t>
    <phoneticPr fontId="1" type="noConversion"/>
  </si>
  <si>
    <t>2017.08월물 (수익률 0.14%)</t>
    <phoneticPr fontId="1" type="noConversion"/>
  </si>
  <si>
    <t>17년 09월</t>
    <phoneticPr fontId="1" type="noConversion"/>
  </si>
  <si>
    <t>17년 09월</t>
    <phoneticPr fontId="1" type="noConversion"/>
  </si>
  <si>
    <t>2017.09월물 (수익률 0.99%)</t>
    <phoneticPr fontId="1" type="noConversion"/>
  </si>
  <si>
    <t>2017.09월물 (수익률 0.68%)</t>
    <phoneticPr fontId="1" type="noConversion"/>
  </si>
  <si>
    <t>※일자별 수익률 조회 화면에 있는 일간누적수익률과 당사가 계산한 실제운용 수익률은 약간의 차이가 있을 수 있습니다.</t>
    <phoneticPr fontId="1" type="noConversion"/>
  </si>
  <si>
    <t>17년 10월</t>
    <phoneticPr fontId="1" type="noConversion"/>
  </si>
  <si>
    <t>17년 10월</t>
    <phoneticPr fontId="1" type="noConversion"/>
  </si>
  <si>
    <t>※일자별 수익률 조회 화면에 있는 일간누적수익률과 당사가 계산한 실제운용 수익률은 약간의 차이가 있을 수 있습니다.</t>
    <phoneticPr fontId="1" type="noConversion"/>
  </si>
  <si>
    <t>2017.10월물 (수익률 3.47%)</t>
    <phoneticPr fontId="1" type="noConversion"/>
  </si>
  <si>
    <t xml:space="preserve">17년 11월 </t>
    <phoneticPr fontId="1" type="noConversion"/>
  </si>
  <si>
    <t>17년 11월</t>
  </si>
  <si>
    <t>17년 11월</t>
    <phoneticPr fontId="1" type="noConversion"/>
  </si>
  <si>
    <t>2017.10월물 (수익률3.47%)</t>
    <phoneticPr fontId="1" type="noConversion"/>
  </si>
  <si>
    <t>2017.11월물 (수익률2.21%)</t>
    <phoneticPr fontId="1" type="noConversion"/>
  </si>
  <si>
    <t>※일자별 수익률 조회 화면에 있는 일간누적수익률과 당사가 계사나한 실제운용 수익률은 약간의 차이가 있을 수 있습니다.</t>
    <phoneticPr fontId="1" type="noConversion"/>
  </si>
  <si>
    <t>2017.11월물 (수익률 2.21%)</t>
    <phoneticPr fontId="1" type="noConversion"/>
  </si>
  <si>
    <t>※일자별 수익률 조회 화면에 있는 일간누적수익률과 당사가 계산한 실제운용 수익률은 약간의 차이가 있을 수 있습니다.</t>
    <phoneticPr fontId="1" type="noConversion"/>
  </si>
  <si>
    <t>17년 12월</t>
    <phoneticPr fontId="1" type="noConversion"/>
  </si>
  <si>
    <t>17년 12월</t>
    <phoneticPr fontId="1" type="noConversion"/>
  </si>
  <si>
    <r>
      <t>예를 들어 10년간 10억원을 당사에 맡겨 운용시, 10년후에 총자산은</t>
    </r>
    <r>
      <rPr>
        <sz val="11"/>
        <color rgb="FFFF0000"/>
        <rFont val="맑은 고딕"/>
        <family val="3"/>
        <charset val="129"/>
        <scheme val="minor"/>
      </rPr>
      <t xml:space="preserve"> 38</t>
    </r>
    <r>
      <rPr>
        <b/>
        <sz val="11"/>
        <color rgb="FFFF0000"/>
        <rFont val="맑은 고딕"/>
        <family val="3"/>
        <charset val="129"/>
        <scheme val="minor"/>
      </rPr>
      <t>억1천만원</t>
    </r>
    <r>
      <rPr>
        <sz val="11"/>
        <color theme="1"/>
        <rFont val="맑은 고딕"/>
        <family val="2"/>
        <charset val="129"/>
        <scheme val="minor"/>
      </rPr>
      <t>정도가 되며, 
반면 은행에 2% 연복리로 10억을 맡겼을 경우, 10년후에 총자산은 11</t>
    </r>
    <r>
      <rPr>
        <b/>
        <sz val="11"/>
        <color theme="1"/>
        <rFont val="맑은 고딕"/>
        <family val="3"/>
        <charset val="129"/>
        <scheme val="minor"/>
      </rPr>
      <t>억</t>
    </r>
    <r>
      <rPr>
        <b/>
        <sz val="11"/>
        <color theme="1"/>
        <rFont val="맑은 고딕"/>
        <family val="2"/>
        <charset val="129"/>
        <scheme val="minor"/>
      </rPr>
      <t>8</t>
    </r>
    <r>
      <rPr>
        <b/>
        <sz val="11"/>
        <color theme="1"/>
        <rFont val="맑은 고딕"/>
        <family val="3"/>
        <charset val="129"/>
        <scheme val="minor"/>
      </rPr>
      <t>천만원</t>
    </r>
    <r>
      <rPr>
        <sz val="11"/>
        <color theme="1"/>
        <rFont val="맑은 고딕"/>
        <family val="2"/>
        <charset val="129"/>
        <scheme val="minor"/>
      </rPr>
      <t xml:space="preserve"> 정도가 된다는 의미임.</t>
    </r>
    <phoneticPr fontId="1" type="noConversion"/>
  </si>
  <si>
    <t>2017.12월물 (수익률2.08%)</t>
    <phoneticPr fontId="1" type="noConversion"/>
  </si>
  <si>
    <r>
      <t xml:space="preserve">예를 들어 10년간 10억원을 당사에 맡겨 운용시, 10년후에 총자산은 </t>
    </r>
    <r>
      <rPr>
        <b/>
        <sz val="11"/>
        <color rgb="FFFF0000"/>
        <rFont val="맑은 고딕"/>
        <family val="2"/>
        <charset val="129"/>
        <scheme val="minor"/>
      </rPr>
      <t>39</t>
    </r>
    <r>
      <rPr>
        <b/>
        <sz val="11"/>
        <color rgb="FFFF0000"/>
        <rFont val="맑은 고딕"/>
        <family val="3"/>
        <charset val="129"/>
        <scheme val="minor"/>
      </rPr>
      <t>억</t>
    </r>
    <r>
      <rPr>
        <b/>
        <sz val="11"/>
        <color rgb="FFFF0000"/>
        <rFont val="맑은 고딕"/>
        <family val="2"/>
        <charset val="129"/>
        <scheme val="minor"/>
      </rPr>
      <t>3</t>
    </r>
    <r>
      <rPr>
        <b/>
        <sz val="11"/>
        <color rgb="FFFF0000"/>
        <rFont val="맑은 고딕"/>
        <family val="3"/>
        <charset val="129"/>
        <scheme val="minor"/>
      </rPr>
      <t>천만원</t>
    </r>
    <r>
      <rPr>
        <sz val="11"/>
        <color theme="1"/>
        <rFont val="맑은 고딕"/>
        <family val="2"/>
        <charset val="129"/>
        <scheme val="minor"/>
      </rPr>
      <t xml:space="preserve">정도가 되며, 
반면 은행에 2% 연복리로 10억을 맡겼을 경우, 10년후에 총자산은 </t>
    </r>
    <r>
      <rPr>
        <b/>
        <sz val="11"/>
        <color theme="1"/>
        <rFont val="맑은 고딕"/>
        <family val="3"/>
        <charset val="129"/>
        <scheme val="minor"/>
      </rPr>
      <t>11억8천만원</t>
    </r>
    <r>
      <rPr>
        <sz val="11"/>
        <color theme="1"/>
        <rFont val="맑은 고딕"/>
        <family val="2"/>
        <charset val="129"/>
        <scheme val="minor"/>
      </rPr>
      <t xml:space="preserve"> 정도가 된다는 의미임.</t>
    </r>
    <phoneticPr fontId="1" type="noConversion"/>
  </si>
  <si>
    <t>2017.12월물 (수익률 2.08%)</t>
    <phoneticPr fontId="1" type="noConversion"/>
  </si>
  <si>
    <t>18년 01월</t>
    <phoneticPr fontId="1" type="noConversion"/>
  </si>
  <si>
    <t>2018.01월물 (수익률0.67%)</t>
    <phoneticPr fontId="1" type="noConversion"/>
  </si>
  <si>
    <t>18년 01월</t>
    <phoneticPr fontId="1" type="noConversion"/>
  </si>
  <si>
    <t>18년 02월</t>
  </si>
  <si>
    <t>18년 02월</t>
    <phoneticPr fontId="1" type="noConversion"/>
  </si>
  <si>
    <t>18년 02월</t>
    <phoneticPr fontId="1" type="noConversion"/>
  </si>
  <si>
    <t>2018.02월물 (수익률2.87%)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</si>
</sst>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41" formatCode="_-* #,##0_-;\-* #,##0_-;_-* &quot;-&quot;_-;_-@_-"/>
    <numFmt numFmtId="176" formatCode="0.00000000_ "/>
    <numFmt numFmtId="177" formatCode="#,##0_ "/>
    <numFmt numFmtId="178" formatCode="0.00_ "/>
  </numFmts>
  <fonts count="30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b/>
      <sz val="10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</font>
    <font>
      <b/>
      <sz val="12"/>
      <color theme="1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12"/>
      <name val="맑은 고딕"/>
      <family val="3"/>
      <charset val="129"/>
      <scheme val="minor"/>
    </font>
    <font>
      <sz val="9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sz val="11"/>
      <name val="맑은 고딕"/>
      <family val="2"/>
      <charset val="129"/>
      <scheme val="minor"/>
    </font>
    <font>
      <b/>
      <sz val="11"/>
      <color rgb="FFFF0000"/>
      <name val="맑은 고딕"/>
      <family val="3"/>
      <charset val="129"/>
    </font>
    <font>
      <sz val="11"/>
      <name val="맑은 고딕"/>
      <family val="3"/>
      <charset val="129"/>
    </font>
    <font>
      <b/>
      <sz val="11"/>
      <name val="맑은 고딕"/>
      <family val="3"/>
      <charset val="129"/>
    </font>
    <font>
      <b/>
      <sz val="1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b/>
      <sz val="12"/>
      <color rgb="FF000000"/>
      <name val="맑은 고딕"/>
      <family val="3"/>
      <charset val="129"/>
      <scheme val="minor"/>
    </font>
    <font>
      <sz val="10"/>
      <color theme="1"/>
      <name val="맑은 고딕"/>
      <family val="3"/>
      <charset val="129"/>
    </font>
    <font>
      <b/>
      <sz val="11"/>
      <color rgb="FF00B0F0"/>
      <name val="맑은 고딕"/>
      <family val="3"/>
      <charset val="129"/>
    </font>
    <font>
      <sz val="11"/>
      <color theme="1"/>
      <name val="맑은 고딕"/>
      <family val="3"/>
      <charset val="129"/>
    </font>
    <font>
      <sz val="11"/>
      <color rgb="FF000000"/>
      <name val="맑은 고딕"/>
      <family val="3"/>
      <charset val="129"/>
    </font>
    <font>
      <b/>
      <sz val="11"/>
      <color rgb="FF000000"/>
      <name val="맑은 고딕"/>
      <family val="3"/>
      <charset val="129"/>
    </font>
    <font>
      <sz val="10"/>
      <color rgb="FF00000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b/>
      <sz val="11"/>
      <color rgb="FFFF0000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999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/>
        <bgColor indexed="64"/>
      </patternFill>
    </fill>
  </fills>
  <borders count="2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rgb="FFFF0000"/>
      </left>
      <right style="medium">
        <color rgb="FFFF0000"/>
      </right>
      <top style="medium">
        <color rgb="FFFF0000"/>
      </top>
      <bottom style="medium">
        <color rgb="FFFF000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indexed="64"/>
      </left>
      <right/>
      <top style="thin">
        <color indexed="64"/>
      </top>
      <bottom style="thin">
        <color theme="1"/>
      </bottom>
      <diagonal/>
    </border>
    <border>
      <left/>
      <right style="thin">
        <color indexed="64"/>
      </right>
      <top style="thin">
        <color indexed="64"/>
      </top>
      <bottom style="thin">
        <color theme="1"/>
      </bottom>
      <diagonal/>
    </border>
    <border>
      <left style="thin">
        <color theme="1"/>
      </left>
      <right/>
      <top style="thin">
        <color indexed="64"/>
      </top>
      <bottom style="thin">
        <color theme="1"/>
      </bottom>
      <diagonal/>
    </border>
    <border>
      <left/>
      <right style="thin">
        <color theme="1"/>
      </right>
      <top style="thin">
        <color indexed="64"/>
      </top>
      <bottom style="thin">
        <color theme="1"/>
      </bottom>
      <diagonal/>
    </border>
  </borders>
  <cellStyleXfs count="3">
    <xf numFmtId="0" fontId="0" fillId="0" borderId="0">
      <alignment vertical="center"/>
    </xf>
    <xf numFmtId="41" fontId="4" fillId="0" borderId="0" applyFont="0" applyFill="0" applyBorder="0" applyAlignment="0" applyProtection="0">
      <alignment vertical="center"/>
    </xf>
    <xf numFmtId="9" fontId="4" fillId="0" borderId="0" applyFont="0" applyFill="0" applyBorder="0" applyAlignment="0" applyProtection="0">
      <alignment vertical="center"/>
    </xf>
  </cellStyleXfs>
  <cellXfs count="204">
    <xf numFmtId="0" fontId="0" fillId="0" borderId="0" xfId="0">
      <alignment vertical="center"/>
    </xf>
    <xf numFmtId="0" fontId="2" fillId="0" borderId="0" xfId="0" applyFont="1">
      <alignment vertical="center"/>
    </xf>
    <xf numFmtId="41" fontId="0" fillId="0" borderId="0" xfId="1" applyFont="1">
      <alignment vertical="center"/>
    </xf>
    <xf numFmtId="0" fontId="0" fillId="0" borderId="0" xfId="0" applyNumberFormat="1" applyAlignment="1">
      <alignment horizontal="center" vertical="center"/>
    </xf>
    <xf numFmtId="0" fontId="5" fillId="0" borderId="0" xfId="2" applyNumberFormat="1" applyFont="1" applyBorder="1" applyAlignment="1">
      <alignment horizontal="center" vertical="center"/>
    </xf>
    <xf numFmtId="0" fontId="0" fillId="0" borderId="1" xfId="0" applyBorder="1">
      <alignment vertical="center"/>
    </xf>
    <xf numFmtId="14" fontId="7" fillId="0" borderId="1" xfId="0" applyNumberFormat="1" applyFont="1" applyFill="1" applyBorder="1" applyAlignment="1">
      <alignment horizontal="center" vertical="center" wrapText="1" readingOrder="1"/>
    </xf>
    <xf numFmtId="10" fontId="7" fillId="0" borderId="1" xfId="0" applyNumberFormat="1" applyFont="1" applyFill="1" applyBorder="1" applyAlignment="1">
      <alignment horizontal="right" vertical="center" wrapText="1" readingOrder="1"/>
    </xf>
    <xf numFmtId="3" fontId="7" fillId="0" borderId="1" xfId="0" applyNumberFormat="1" applyFont="1" applyFill="1" applyBorder="1" applyAlignment="1">
      <alignment horizontal="right" vertical="center" wrapText="1" readingOrder="1"/>
    </xf>
    <xf numFmtId="3" fontId="10" fillId="3" borderId="4" xfId="0" applyNumberFormat="1" applyFont="1" applyFill="1" applyBorder="1">
      <alignment vertical="center"/>
    </xf>
    <xf numFmtId="0" fontId="9" fillId="0" borderId="0" xfId="0" applyFont="1" applyAlignment="1">
      <alignment horizontal="right" vertical="center"/>
    </xf>
    <xf numFmtId="49" fontId="0" fillId="0" borderId="0" xfId="0" applyNumberFormat="1" applyBorder="1" applyAlignment="1">
      <alignment horizontal="left" vertical="center" wrapText="1"/>
    </xf>
    <xf numFmtId="176" fontId="0" fillId="0" borderId="0" xfId="0" applyNumberFormat="1">
      <alignment vertical="center"/>
    </xf>
    <xf numFmtId="41" fontId="0" fillId="0" borderId="0" xfId="0" applyNumberFormat="1">
      <alignment vertical="center"/>
    </xf>
    <xf numFmtId="10" fontId="0" fillId="0" borderId="0" xfId="0" applyNumberFormat="1">
      <alignment vertical="center"/>
    </xf>
    <xf numFmtId="177" fontId="0" fillId="0" borderId="0" xfId="0" applyNumberFormat="1">
      <alignment vertical="center"/>
    </xf>
    <xf numFmtId="3" fontId="0" fillId="0" borderId="0" xfId="0" applyNumberFormat="1">
      <alignment vertical="center"/>
    </xf>
    <xf numFmtId="3" fontId="11" fillId="3" borderId="5" xfId="0" applyNumberFormat="1" applyFont="1" applyFill="1" applyBorder="1">
      <alignment vertical="center"/>
    </xf>
    <xf numFmtId="10" fontId="11" fillId="3" borderId="3" xfId="0" applyNumberFormat="1" applyFont="1" applyFill="1" applyBorder="1">
      <alignment vertical="center"/>
    </xf>
    <xf numFmtId="0" fontId="12" fillId="0" borderId="0" xfId="0" applyFont="1" applyFill="1">
      <alignment vertical="center"/>
    </xf>
    <xf numFmtId="0" fontId="0" fillId="6" borderId="1" xfId="0" applyFill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41" fontId="0" fillId="0" borderId="1" xfId="0" applyNumberFormat="1" applyBorder="1" applyAlignment="1">
      <alignment horizontal="center" vertical="center"/>
    </xf>
    <xf numFmtId="41" fontId="0" fillId="0" borderId="1" xfId="1" applyFont="1" applyBorder="1" applyAlignment="1">
      <alignment horizontal="center" vertical="center"/>
    </xf>
    <xf numFmtId="10" fontId="0" fillId="0" borderId="1" xfId="2" applyNumberFormat="1" applyFont="1" applyBorder="1" applyAlignment="1">
      <alignment horizontal="center" vertical="center"/>
    </xf>
    <xf numFmtId="14" fontId="5" fillId="0" borderId="1" xfId="0" applyNumberFormat="1" applyFont="1" applyBorder="1" applyAlignment="1">
      <alignment horizontal="center" vertical="center"/>
    </xf>
    <xf numFmtId="41" fontId="5" fillId="0" borderId="1" xfId="1" applyFont="1" applyBorder="1" applyAlignment="1">
      <alignment horizontal="center" vertical="center"/>
    </xf>
    <xf numFmtId="14" fontId="0" fillId="6" borderId="1" xfId="0" applyNumberFormat="1" applyFill="1" applyBorder="1" applyAlignment="1">
      <alignment horizontal="center" vertical="center"/>
    </xf>
    <xf numFmtId="178" fontId="0" fillId="0" borderId="1" xfId="0" applyNumberFormat="1" applyBorder="1" applyAlignment="1">
      <alignment horizontal="right" vertical="center"/>
    </xf>
    <xf numFmtId="178" fontId="12" fillId="0" borderId="1" xfId="0" applyNumberFormat="1" applyFont="1" applyFill="1" applyBorder="1" applyAlignment="1">
      <alignment horizontal="right" vertical="center"/>
    </xf>
    <xf numFmtId="10" fontId="0" fillId="0" borderId="1" xfId="2" applyNumberFormat="1" applyFont="1" applyBorder="1">
      <alignment vertical="center"/>
    </xf>
    <xf numFmtId="0" fontId="0" fillId="6" borderId="1" xfId="0" applyFill="1" applyBorder="1">
      <alignment vertical="center"/>
    </xf>
    <xf numFmtId="10" fontId="0" fillId="0" borderId="1" xfId="0" applyNumberFormat="1" applyBorder="1">
      <alignment vertical="center"/>
    </xf>
    <xf numFmtId="10" fontId="12" fillId="0" borderId="1" xfId="0" applyNumberFormat="1" applyFont="1" applyFill="1" applyBorder="1">
      <alignment vertical="center"/>
    </xf>
    <xf numFmtId="0" fontId="0" fillId="5" borderId="1" xfId="0" applyFill="1" applyBorder="1" applyAlignment="1">
      <alignment horizontal="center" vertical="center"/>
    </xf>
    <xf numFmtId="178" fontId="0" fillId="5" borderId="1" xfId="0" applyNumberFormat="1" applyFill="1" applyBorder="1" applyAlignment="1">
      <alignment horizontal="right" vertical="center"/>
    </xf>
    <xf numFmtId="0" fontId="0" fillId="5" borderId="1" xfId="0" applyFill="1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right" vertical="center"/>
    </xf>
    <xf numFmtId="0" fontId="17" fillId="0" borderId="0" xfId="0" applyFont="1" applyAlignment="1">
      <alignment horizontal="right" vertical="center"/>
    </xf>
    <xf numFmtId="10" fontId="17" fillId="0" borderId="0" xfId="0" applyNumberFormat="1" applyFont="1" applyAlignment="1">
      <alignment horizontal="left" vertical="center"/>
    </xf>
    <xf numFmtId="0" fontId="19" fillId="0" borderId="0" xfId="0" applyFont="1" applyAlignment="1">
      <alignment horizontal="left" vertical="center" readingOrder="1"/>
    </xf>
    <xf numFmtId="0" fontId="0" fillId="0" borderId="0" xfId="0" applyBorder="1">
      <alignment vertical="center"/>
    </xf>
    <xf numFmtId="3" fontId="7" fillId="3" borderId="6" xfId="0" applyNumberFormat="1" applyFont="1" applyFill="1" applyBorder="1" applyAlignment="1">
      <alignment horizontal="right" vertical="center" wrapText="1" readingOrder="1"/>
    </xf>
    <xf numFmtId="3" fontId="3" fillId="3" borderId="6" xfId="0" applyNumberFormat="1" applyFont="1" applyFill="1" applyBorder="1" applyAlignment="1">
      <alignment horizontal="right" vertical="center" wrapText="1" readingOrder="1"/>
    </xf>
    <xf numFmtId="10" fontId="3" fillId="3" borderId="8" xfId="0" applyNumberFormat="1" applyFont="1" applyFill="1" applyBorder="1" applyAlignment="1">
      <alignment horizontal="right" vertical="center" wrapText="1"/>
    </xf>
    <xf numFmtId="0" fontId="16" fillId="2" borderId="4" xfId="0" applyFont="1" applyFill="1" applyBorder="1" applyAlignment="1">
      <alignment horizontal="center" vertical="center" wrapText="1" readingOrder="1"/>
    </xf>
    <xf numFmtId="14" fontId="14" fillId="0" borderId="4" xfId="0" applyNumberFormat="1" applyFont="1" applyBorder="1" applyAlignment="1">
      <alignment horizontal="center" vertical="center" wrapText="1" readingOrder="1"/>
    </xf>
    <xf numFmtId="3" fontId="14" fillId="0" borderId="4" xfId="0" applyNumberFormat="1" applyFont="1" applyBorder="1" applyAlignment="1">
      <alignment horizontal="right" vertical="center" wrapText="1" readingOrder="1"/>
    </xf>
    <xf numFmtId="10" fontId="13" fillId="0" borderId="4" xfId="2" applyNumberFormat="1" applyFont="1" applyBorder="1" applyAlignment="1">
      <alignment horizontal="right" vertical="center" wrapText="1" readingOrder="1"/>
    </xf>
    <xf numFmtId="10" fontId="21" fillId="0" borderId="4" xfId="2" applyNumberFormat="1" applyFont="1" applyBorder="1" applyAlignment="1">
      <alignment horizontal="right" vertical="center" wrapText="1" readingOrder="1"/>
    </xf>
    <xf numFmtId="0" fontId="7" fillId="0" borderId="4" xfId="0" applyNumberFormat="1" applyFont="1" applyFill="1" applyBorder="1" applyAlignment="1">
      <alignment horizontal="center" vertical="center" wrapText="1" readingOrder="1"/>
    </xf>
    <xf numFmtId="10" fontId="7" fillId="0" borderId="4" xfId="0" applyNumberFormat="1" applyFont="1" applyFill="1" applyBorder="1" applyAlignment="1">
      <alignment horizontal="right" vertical="center" wrapText="1" readingOrder="1"/>
    </xf>
    <xf numFmtId="0" fontId="3" fillId="3" borderId="4" xfId="0" applyNumberFormat="1" applyFont="1" applyFill="1" applyBorder="1" applyAlignment="1">
      <alignment horizontal="center" vertical="center" wrapText="1" readingOrder="1"/>
    </xf>
    <xf numFmtId="10" fontId="3" fillId="3" borderId="4" xfId="0" applyNumberFormat="1" applyFont="1" applyFill="1" applyBorder="1" applyAlignment="1">
      <alignment horizontal="right" vertical="center" wrapText="1" readingOrder="1"/>
    </xf>
    <xf numFmtId="178" fontId="0" fillId="0" borderId="0" xfId="0" applyNumberFormat="1">
      <alignment vertical="center"/>
    </xf>
    <xf numFmtId="10" fontId="0" fillId="0" borderId="0" xfId="2" applyNumberFormat="1" applyFont="1">
      <alignment vertical="center"/>
    </xf>
    <xf numFmtId="10" fontId="15" fillId="0" borderId="4" xfId="2" applyNumberFormat="1" applyFont="1" applyBorder="1" applyAlignment="1">
      <alignment horizontal="right" vertical="center" wrapText="1" readingOrder="1"/>
    </xf>
    <xf numFmtId="0" fontId="10" fillId="0" borderId="0" xfId="0" applyFont="1" applyAlignment="1">
      <alignment horizontal="left" vertical="center"/>
    </xf>
    <xf numFmtId="0" fontId="10" fillId="0" borderId="0" xfId="0" applyFont="1" applyAlignment="1">
      <alignment horizontal="left" vertical="center" wrapText="1"/>
    </xf>
    <xf numFmtId="0" fontId="10" fillId="0" borderId="0" xfId="0" applyFont="1" applyAlignment="1">
      <alignment horizontal="left" vertical="center" wrapText="1"/>
    </xf>
    <xf numFmtId="0" fontId="10" fillId="0" borderId="0" xfId="0" applyFont="1" applyAlignment="1">
      <alignment horizontal="left" vertical="center"/>
    </xf>
    <xf numFmtId="0" fontId="22" fillId="0" borderId="0" xfId="0" applyFont="1">
      <alignment vertical="center"/>
    </xf>
    <xf numFmtId="14" fontId="0" fillId="0" borderId="0" xfId="0" applyNumberFormat="1">
      <alignment vertical="center"/>
    </xf>
    <xf numFmtId="14" fontId="0" fillId="3" borderId="1" xfId="0" applyNumberFormat="1" applyFill="1" applyBorder="1" applyAlignment="1">
      <alignment horizontal="center" vertical="center"/>
    </xf>
    <xf numFmtId="14" fontId="0" fillId="0" borderId="1" xfId="0" applyNumberFormat="1" applyFill="1" applyBorder="1" applyAlignment="1">
      <alignment horizontal="center" vertical="center"/>
    </xf>
    <xf numFmtId="41" fontId="0" fillId="2" borderId="1" xfId="1" applyFont="1" applyFill="1" applyBorder="1" applyAlignment="1">
      <alignment horizontal="center" vertical="center"/>
    </xf>
    <xf numFmtId="41" fontId="0" fillId="0" borderId="1" xfId="1" applyFont="1" applyBorder="1">
      <alignment vertical="center"/>
    </xf>
    <xf numFmtId="41" fontId="0" fillId="7" borderId="1" xfId="1" applyFont="1" applyFill="1" applyBorder="1">
      <alignment vertical="center"/>
    </xf>
    <xf numFmtId="10" fontId="0" fillId="7" borderId="1" xfId="2" applyNumberFormat="1" applyFont="1" applyFill="1" applyBorder="1">
      <alignment vertical="center"/>
    </xf>
    <xf numFmtId="10" fontId="0" fillId="7" borderId="1" xfId="0" applyNumberFormat="1" applyFill="1" applyBorder="1">
      <alignment vertical="center"/>
    </xf>
    <xf numFmtId="14" fontId="0" fillId="7" borderId="0" xfId="0" applyNumberFormat="1" applyFill="1">
      <alignment vertical="center"/>
    </xf>
    <xf numFmtId="0" fontId="7" fillId="4" borderId="1" xfId="0" applyFont="1" applyFill="1" applyBorder="1" applyAlignment="1">
      <alignment horizontal="center" vertical="center" wrapText="1" readingOrder="1"/>
    </xf>
    <xf numFmtId="41" fontId="7" fillId="4" borderId="1" xfId="1" applyFont="1" applyFill="1" applyBorder="1" applyAlignment="1">
      <alignment horizontal="right" vertical="center" wrapText="1" readingOrder="1"/>
    </xf>
    <xf numFmtId="0" fontId="7" fillId="0" borderId="1" xfId="0" applyNumberFormat="1" applyFont="1" applyFill="1" applyBorder="1" applyAlignment="1">
      <alignment horizontal="center" vertical="center" wrapText="1" readingOrder="1"/>
    </xf>
    <xf numFmtId="41" fontId="3" fillId="4" borderId="1" xfId="1" applyFont="1" applyFill="1" applyBorder="1" applyAlignment="1">
      <alignment vertical="center" wrapText="1" readingOrder="1"/>
    </xf>
    <xf numFmtId="41" fontId="7" fillId="0" borderId="1" xfId="1" applyFont="1" applyFill="1" applyBorder="1" applyAlignment="1">
      <alignment vertical="center" readingOrder="1"/>
    </xf>
    <xf numFmtId="14" fontId="14" fillId="0" borderId="0" xfId="0" applyNumberFormat="1" applyFont="1" applyBorder="1" applyAlignment="1">
      <alignment horizontal="center" vertical="center" wrapText="1" readingOrder="1"/>
    </xf>
    <xf numFmtId="3" fontId="14" fillId="0" borderId="0" xfId="0" applyNumberFormat="1" applyFont="1" applyBorder="1" applyAlignment="1">
      <alignment horizontal="right" vertical="center" wrapText="1" readingOrder="1"/>
    </xf>
    <xf numFmtId="10" fontId="21" fillId="0" borderId="0" xfId="2" applyNumberFormat="1" applyFont="1" applyBorder="1" applyAlignment="1">
      <alignment horizontal="right" vertical="center" wrapText="1" readingOrder="1"/>
    </xf>
    <xf numFmtId="10" fontId="15" fillId="0" borderId="0" xfId="2" applyNumberFormat="1" applyFont="1" applyBorder="1" applyAlignment="1">
      <alignment horizontal="right" vertical="center" wrapText="1" readingOrder="1"/>
    </xf>
    <xf numFmtId="14" fontId="23" fillId="0" borderId="1" xfId="0" applyNumberFormat="1" applyFont="1" applyBorder="1" applyAlignment="1">
      <alignment horizontal="center" vertical="center" wrapText="1" readingOrder="1"/>
    </xf>
    <xf numFmtId="41" fontId="23" fillId="0" borderId="1" xfId="0" applyNumberFormat="1" applyFont="1" applyBorder="1" applyAlignment="1">
      <alignment horizontal="right" vertical="center" wrapText="1"/>
    </xf>
    <xf numFmtId="10" fontId="13" fillId="0" borderId="1" xfId="0" applyNumberFormat="1" applyFont="1" applyBorder="1" applyAlignment="1">
      <alignment horizontal="right" vertical="center" wrapText="1"/>
    </xf>
    <xf numFmtId="10" fontId="21" fillId="0" borderId="1" xfId="0" applyNumberFormat="1" applyFont="1" applyBorder="1" applyAlignment="1">
      <alignment horizontal="right" vertical="center" wrapText="1"/>
    </xf>
    <xf numFmtId="0" fontId="25" fillId="0" borderId="0" xfId="0" applyFont="1" applyAlignment="1">
      <alignment horizontal="left" vertical="center" readingOrder="1"/>
    </xf>
    <xf numFmtId="0" fontId="16" fillId="4" borderId="4" xfId="0" applyFont="1" applyFill="1" applyBorder="1" applyAlignment="1">
      <alignment horizontal="center" vertical="center" wrapText="1" readingOrder="1"/>
    </xf>
    <xf numFmtId="0" fontId="7" fillId="0" borderId="9" xfId="0" applyNumberFormat="1" applyFont="1" applyFill="1" applyBorder="1" applyAlignment="1">
      <alignment horizontal="center" vertical="center" wrapText="1" readingOrder="1"/>
    </xf>
    <xf numFmtId="10" fontId="7" fillId="0" borderId="9" xfId="0" applyNumberFormat="1" applyFont="1" applyFill="1" applyBorder="1" applyAlignment="1">
      <alignment horizontal="right" vertical="center" wrapText="1" readingOrder="1"/>
    </xf>
    <xf numFmtId="41" fontId="7" fillId="0" borderId="9" xfId="1" applyFont="1" applyFill="1" applyBorder="1" applyAlignment="1">
      <alignment vertical="center" readingOrder="1"/>
    </xf>
    <xf numFmtId="0" fontId="7" fillId="0" borderId="10" xfId="0" applyNumberFormat="1" applyFont="1" applyFill="1" applyBorder="1" applyAlignment="1">
      <alignment horizontal="center" vertical="center" wrapText="1" readingOrder="1"/>
    </xf>
    <xf numFmtId="10" fontId="7" fillId="0" borderId="10" xfId="0" applyNumberFormat="1" applyFont="1" applyFill="1" applyBorder="1" applyAlignment="1">
      <alignment horizontal="right" vertical="center" wrapText="1" readingOrder="1"/>
    </xf>
    <xf numFmtId="41" fontId="7" fillId="0" borderId="10" xfId="1" applyFont="1" applyFill="1" applyBorder="1" applyAlignment="1">
      <alignment vertical="center" readingOrder="1"/>
    </xf>
    <xf numFmtId="3" fontId="7" fillId="0" borderId="0" xfId="0" applyNumberFormat="1" applyFont="1" applyFill="1" applyBorder="1" applyAlignment="1">
      <alignment horizontal="right" vertical="center" wrapText="1" readingOrder="1"/>
    </xf>
    <xf numFmtId="10" fontId="24" fillId="0" borderId="1" xfId="0" applyNumberFormat="1" applyFont="1" applyFill="1" applyBorder="1" applyAlignment="1">
      <alignment horizontal="right" vertical="center" wrapText="1"/>
    </xf>
    <xf numFmtId="0" fontId="9" fillId="0" borderId="0" xfId="0" applyFont="1" applyAlignment="1">
      <alignment horizontal="right"/>
    </xf>
    <xf numFmtId="41" fontId="7" fillId="0" borderId="4" xfId="1" applyFont="1" applyFill="1" applyBorder="1" applyAlignment="1">
      <alignment vertical="center" readingOrder="1"/>
    </xf>
    <xf numFmtId="41" fontId="16" fillId="3" borderId="4" xfId="1" applyFont="1" applyFill="1" applyBorder="1" applyAlignment="1">
      <alignment vertical="center" readingOrder="1"/>
    </xf>
    <xf numFmtId="14" fontId="0" fillId="0" borderId="1" xfId="0" applyNumberFormat="1" applyBorder="1" applyAlignment="1">
      <alignment horizontal="center" vertical="center"/>
    </xf>
    <xf numFmtId="3" fontId="14" fillId="0" borderId="19" xfId="0" applyNumberFormat="1" applyFont="1" applyBorder="1" applyAlignment="1">
      <alignment horizontal="right" vertical="center" wrapText="1" readingOrder="1"/>
    </xf>
    <xf numFmtId="14" fontId="14" fillId="0" borderId="20" xfId="0" applyNumberFormat="1" applyFont="1" applyBorder="1" applyAlignment="1">
      <alignment horizontal="center" vertical="center" wrapText="1" readingOrder="1"/>
    </xf>
    <xf numFmtId="14" fontId="14" fillId="0" borderId="1" xfId="0" applyNumberFormat="1" applyFont="1" applyBorder="1" applyAlignment="1">
      <alignment horizontal="center" vertical="center" wrapText="1" readingOrder="1"/>
    </xf>
    <xf numFmtId="3" fontId="14" fillId="0" borderId="20" xfId="0" applyNumberFormat="1" applyFont="1" applyBorder="1" applyAlignment="1">
      <alignment horizontal="right" vertical="center" wrapText="1" readingOrder="1"/>
    </xf>
    <xf numFmtId="10" fontId="21" fillId="0" borderId="20" xfId="2" applyNumberFormat="1" applyFont="1" applyBorder="1" applyAlignment="1">
      <alignment horizontal="right" vertical="center" wrapText="1" readingOrder="1"/>
    </xf>
    <xf numFmtId="10" fontId="15" fillId="0" borderId="20" xfId="2" applyNumberFormat="1" applyFont="1" applyBorder="1" applyAlignment="1">
      <alignment horizontal="right" vertical="center" wrapText="1" readingOrder="1"/>
    </xf>
    <xf numFmtId="3" fontId="14" fillId="0" borderId="1" xfId="0" applyNumberFormat="1" applyFont="1" applyBorder="1" applyAlignment="1">
      <alignment horizontal="right" vertical="center" wrapText="1" readingOrder="1"/>
    </xf>
    <xf numFmtId="10" fontId="21" fillId="0" borderId="1" xfId="2" applyNumberFormat="1" applyFont="1" applyBorder="1" applyAlignment="1">
      <alignment horizontal="right" vertical="center" wrapText="1" readingOrder="1"/>
    </xf>
    <xf numFmtId="10" fontId="15" fillId="0" borderId="1" xfId="2" applyNumberFormat="1" applyFont="1" applyBorder="1" applyAlignment="1">
      <alignment horizontal="right" vertical="center" wrapText="1" readingOrder="1"/>
    </xf>
    <xf numFmtId="10" fontId="13" fillId="0" borderId="1" xfId="2" applyNumberFormat="1" applyFont="1" applyBorder="1" applyAlignment="1">
      <alignment horizontal="right" vertical="center" wrapText="1" readingOrder="1"/>
    </xf>
    <xf numFmtId="14" fontId="0" fillId="0" borderId="1" xfId="0" applyNumberFormat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10" fontId="0" fillId="9" borderId="1" xfId="2" applyNumberFormat="1" applyFont="1" applyFill="1" applyBorder="1">
      <alignment vertical="center"/>
    </xf>
    <xf numFmtId="14" fontId="14" fillId="0" borderId="9" xfId="0" applyNumberFormat="1" applyFont="1" applyBorder="1" applyAlignment="1">
      <alignment horizontal="center" vertical="center" wrapText="1" readingOrder="1"/>
    </xf>
    <xf numFmtId="3" fontId="14" fillId="0" borderId="23" xfId="0" applyNumberFormat="1" applyFont="1" applyBorder="1" applyAlignment="1">
      <alignment horizontal="right" vertical="center" wrapText="1" readingOrder="1"/>
    </xf>
    <xf numFmtId="10" fontId="13" fillId="0" borderId="20" xfId="2" applyNumberFormat="1" applyFont="1" applyBorder="1" applyAlignment="1">
      <alignment horizontal="right" vertical="center" wrapText="1" readingOrder="1"/>
    </xf>
    <xf numFmtId="0" fontId="6" fillId="0" borderId="0" xfId="0" applyFont="1">
      <alignment vertical="center"/>
    </xf>
    <xf numFmtId="0" fontId="20" fillId="0" borderId="0" xfId="0" applyFont="1">
      <alignment vertical="center"/>
    </xf>
    <xf numFmtId="10" fontId="12" fillId="9" borderId="1" xfId="2" applyNumberFormat="1" applyFont="1" applyFill="1" applyBorder="1">
      <alignment vertical="center"/>
    </xf>
    <xf numFmtId="0" fontId="20" fillId="0" borderId="0" xfId="0" applyFont="1" applyAlignment="1">
      <alignment vertical="center"/>
    </xf>
    <xf numFmtId="41" fontId="0" fillId="0" borderId="1" xfId="0" applyNumberFormat="1" applyBorder="1">
      <alignment vertical="center"/>
    </xf>
    <xf numFmtId="14" fontId="0" fillId="0" borderId="1" xfId="0" applyNumberFormat="1" applyBorder="1" applyAlignment="1">
      <alignment horizontal="center" vertical="center"/>
    </xf>
    <xf numFmtId="3" fontId="3" fillId="3" borderId="5" xfId="0" applyNumberFormat="1" applyFont="1" applyFill="1" applyBorder="1" applyAlignment="1">
      <alignment horizontal="right" vertical="center" wrapText="1" readingOrder="1"/>
    </xf>
    <xf numFmtId="3" fontId="3" fillId="3" borderId="19" xfId="0" applyNumberFormat="1" applyFont="1" applyFill="1" applyBorder="1" applyAlignment="1">
      <alignment horizontal="right" vertical="center" wrapText="1" readingOrder="1"/>
    </xf>
    <xf numFmtId="41" fontId="3" fillId="3" borderId="5" xfId="0" applyNumberFormat="1" applyFont="1" applyFill="1" applyBorder="1" applyAlignment="1">
      <alignment horizontal="center" vertical="center" wrapText="1" readingOrder="1"/>
    </xf>
    <xf numFmtId="41" fontId="3" fillId="3" borderId="19" xfId="0" applyNumberFormat="1" applyFont="1" applyFill="1" applyBorder="1" applyAlignment="1">
      <alignment horizontal="center" vertical="center" wrapText="1" readingOrder="1"/>
    </xf>
    <xf numFmtId="3" fontId="7" fillId="0" borderId="5" xfId="0" applyNumberFormat="1" applyFont="1" applyFill="1" applyBorder="1" applyAlignment="1">
      <alignment horizontal="right" vertical="center" wrapText="1" readingOrder="1"/>
    </xf>
    <xf numFmtId="3" fontId="7" fillId="0" borderId="19" xfId="0" applyNumberFormat="1" applyFont="1" applyFill="1" applyBorder="1" applyAlignment="1">
      <alignment horizontal="right" vertical="center" wrapText="1" readingOrder="1"/>
    </xf>
    <xf numFmtId="0" fontId="20" fillId="0" borderId="0" xfId="0" applyFont="1" applyAlignment="1">
      <alignment horizontal="left" vertical="center"/>
    </xf>
    <xf numFmtId="0" fontId="10" fillId="0" borderId="0" xfId="0" applyFont="1" applyAlignment="1">
      <alignment horizontal="left" vertical="center" wrapText="1"/>
    </xf>
    <xf numFmtId="0" fontId="10" fillId="0" borderId="0" xfId="0" applyFont="1" applyAlignment="1">
      <alignment horizontal="left" vertical="center"/>
    </xf>
    <xf numFmtId="3" fontId="7" fillId="0" borderId="24" xfId="0" applyNumberFormat="1" applyFont="1" applyFill="1" applyBorder="1" applyAlignment="1">
      <alignment horizontal="right" vertical="center" wrapText="1" readingOrder="1"/>
    </xf>
    <xf numFmtId="3" fontId="7" fillId="0" borderId="25" xfId="0" applyNumberFormat="1" applyFont="1" applyFill="1" applyBorder="1" applyAlignment="1">
      <alignment horizontal="right" vertical="center" wrapText="1" readingOrder="1"/>
    </xf>
    <xf numFmtId="0" fontId="20" fillId="0" borderId="0" xfId="0" applyFont="1" applyAlignment="1">
      <alignment horizontal="left" vertical="center" wrapText="1"/>
    </xf>
    <xf numFmtId="41" fontId="7" fillId="0" borderId="5" xfId="0" applyNumberFormat="1" applyFont="1" applyFill="1" applyBorder="1" applyAlignment="1">
      <alignment horizontal="center" vertical="center" wrapText="1" readingOrder="1"/>
    </xf>
    <xf numFmtId="41" fontId="7" fillId="0" borderId="19" xfId="0" applyNumberFormat="1" applyFont="1" applyFill="1" applyBorder="1" applyAlignment="1">
      <alignment horizontal="center" vertical="center" wrapText="1" readingOrder="1"/>
    </xf>
    <xf numFmtId="49" fontId="0" fillId="0" borderId="5" xfId="0" applyNumberFormat="1" applyBorder="1" applyAlignment="1">
      <alignment horizontal="left" vertical="center" wrapText="1"/>
    </xf>
    <xf numFmtId="49" fontId="0" fillId="0" borderId="21" xfId="0" applyNumberFormat="1" applyBorder="1" applyAlignment="1">
      <alignment horizontal="left" vertical="center" wrapText="1"/>
    </xf>
    <xf numFmtId="49" fontId="0" fillId="0" borderId="19" xfId="0" applyNumberFormat="1" applyBorder="1" applyAlignment="1">
      <alignment horizontal="left" vertical="center" wrapText="1"/>
    </xf>
    <xf numFmtId="41" fontId="7" fillId="0" borderId="12" xfId="0" applyNumberFormat="1" applyFont="1" applyFill="1" applyBorder="1" applyAlignment="1">
      <alignment horizontal="center" vertical="center" wrapText="1" readingOrder="1"/>
    </xf>
    <xf numFmtId="41" fontId="7" fillId="0" borderId="18" xfId="0" applyNumberFormat="1" applyFont="1" applyFill="1" applyBorder="1" applyAlignment="1">
      <alignment horizontal="center" vertical="center" wrapText="1" readingOrder="1"/>
    </xf>
    <xf numFmtId="0" fontId="0" fillId="0" borderId="2" xfId="0" applyBorder="1" applyAlignment="1">
      <alignment horizontal="center" vertical="center"/>
    </xf>
    <xf numFmtId="41" fontId="7" fillId="4" borderId="12" xfId="1" applyFont="1" applyFill="1" applyBorder="1" applyAlignment="1">
      <alignment horizontal="center" vertical="center" wrapText="1" readingOrder="1"/>
    </xf>
    <xf numFmtId="41" fontId="7" fillId="4" borderId="18" xfId="1" applyFont="1" applyFill="1" applyBorder="1" applyAlignment="1">
      <alignment horizontal="center" vertical="center" wrapText="1" readingOrder="1"/>
    </xf>
    <xf numFmtId="3" fontId="7" fillId="0" borderId="12" xfId="0" applyNumberFormat="1" applyFont="1" applyFill="1" applyBorder="1" applyAlignment="1">
      <alignment horizontal="right" vertical="center" wrapText="1" readingOrder="1"/>
    </xf>
    <xf numFmtId="3" fontId="7" fillId="0" borderId="18" xfId="0" applyNumberFormat="1" applyFont="1" applyFill="1" applyBorder="1" applyAlignment="1">
      <alignment horizontal="right" vertical="center" wrapText="1" readingOrder="1"/>
    </xf>
    <xf numFmtId="41" fontId="7" fillId="0" borderId="24" xfId="0" applyNumberFormat="1" applyFont="1" applyFill="1" applyBorder="1" applyAlignment="1">
      <alignment horizontal="center" vertical="center" wrapText="1" readingOrder="1"/>
    </xf>
    <xf numFmtId="41" fontId="7" fillId="0" borderId="25" xfId="0" applyNumberFormat="1" applyFont="1" applyFill="1" applyBorder="1" applyAlignment="1">
      <alignment horizontal="center" vertical="center" wrapText="1" readingOrder="1"/>
    </xf>
    <xf numFmtId="41" fontId="3" fillId="4" borderId="12" xfId="0" applyNumberFormat="1" applyFont="1" applyFill="1" applyBorder="1" applyAlignment="1">
      <alignment horizontal="center" vertical="center" wrapText="1" readingOrder="1"/>
    </xf>
    <xf numFmtId="41" fontId="3" fillId="4" borderId="18" xfId="0" applyNumberFormat="1" applyFont="1" applyFill="1" applyBorder="1" applyAlignment="1">
      <alignment horizontal="center" vertical="center" wrapText="1" readingOrder="1"/>
    </xf>
    <xf numFmtId="0" fontId="3" fillId="4" borderId="9" xfId="0" applyFont="1" applyFill="1" applyBorder="1" applyAlignment="1">
      <alignment horizontal="center" vertical="center" wrapText="1" readingOrder="1"/>
    </xf>
    <xf numFmtId="0" fontId="3" fillId="4" borderId="10" xfId="0" applyFont="1" applyFill="1" applyBorder="1" applyAlignment="1">
      <alignment horizontal="center" vertical="center" wrapText="1" readingOrder="1"/>
    </xf>
    <xf numFmtId="0" fontId="3" fillId="2" borderId="9" xfId="0" applyFont="1" applyFill="1" applyBorder="1" applyAlignment="1">
      <alignment horizontal="center" vertical="center" wrapText="1" readingOrder="1"/>
    </xf>
    <xf numFmtId="0" fontId="3" fillId="2" borderId="10" xfId="0" applyFont="1" applyFill="1" applyBorder="1" applyAlignment="1">
      <alignment horizontal="center" vertical="center" wrapText="1" readingOrder="1"/>
    </xf>
    <xf numFmtId="0" fontId="8" fillId="3" borderId="26" xfId="0" applyFont="1" applyFill="1" applyBorder="1" applyAlignment="1">
      <alignment horizontal="center" vertical="center" wrapText="1" readingOrder="1"/>
    </xf>
    <xf numFmtId="0" fontId="8" fillId="3" borderId="27" xfId="0" applyFont="1" applyFill="1" applyBorder="1" applyAlignment="1">
      <alignment horizontal="center" vertical="center" wrapText="1" readingOrder="1"/>
    </xf>
    <xf numFmtId="0" fontId="8" fillId="3" borderId="5" xfId="0" applyFont="1" applyFill="1" applyBorder="1" applyAlignment="1">
      <alignment horizontal="center" vertical="center" wrapText="1" readingOrder="1"/>
    </xf>
    <xf numFmtId="0" fontId="8" fillId="3" borderId="19" xfId="0" applyFont="1" applyFill="1" applyBorder="1" applyAlignment="1">
      <alignment horizontal="center" vertical="center" wrapText="1" readingOrder="1"/>
    </xf>
    <xf numFmtId="0" fontId="0" fillId="0" borderId="22" xfId="0" applyBorder="1" applyAlignment="1">
      <alignment horizontal="left" vertical="center" wrapText="1"/>
    </xf>
    <xf numFmtId="0" fontId="3" fillId="4" borderId="14" xfId="0" applyFont="1" applyFill="1" applyBorder="1" applyAlignment="1">
      <alignment horizontal="center" vertical="center" wrapText="1" readingOrder="1"/>
    </xf>
    <xf numFmtId="0" fontId="3" fillId="4" borderId="15" xfId="0" applyFont="1" applyFill="1" applyBorder="1" applyAlignment="1">
      <alignment horizontal="center" vertical="center" wrapText="1" readingOrder="1"/>
    </xf>
    <xf numFmtId="0" fontId="3" fillId="4" borderId="16" xfId="0" applyFont="1" applyFill="1" applyBorder="1" applyAlignment="1">
      <alignment horizontal="center" vertical="center" wrapText="1" readingOrder="1"/>
    </xf>
    <xf numFmtId="0" fontId="3" fillId="4" borderId="17" xfId="0" applyFont="1" applyFill="1" applyBorder="1" applyAlignment="1">
      <alignment horizontal="center" vertical="center" wrapText="1" readingOrder="1"/>
    </xf>
    <xf numFmtId="0" fontId="3" fillId="8" borderId="14" xfId="0" applyFont="1" applyFill="1" applyBorder="1" applyAlignment="1">
      <alignment horizontal="center" vertical="center" wrapText="1" readingOrder="1"/>
    </xf>
    <xf numFmtId="0" fontId="3" fillId="8" borderId="15" xfId="0" applyFont="1" applyFill="1" applyBorder="1" applyAlignment="1">
      <alignment horizontal="center" vertical="center" wrapText="1" readingOrder="1"/>
    </xf>
    <xf numFmtId="0" fontId="3" fillId="8" borderId="16" xfId="0" applyFont="1" applyFill="1" applyBorder="1" applyAlignment="1">
      <alignment horizontal="center" vertical="center" wrapText="1" readingOrder="1"/>
    </xf>
    <xf numFmtId="0" fontId="3" fillId="8" borderId="17" xfId="0" applyFont="1" applyFill="1" applyBorder="1" applyAlignment="1">
      <alignment horizontal="center" vertical="center" wrapText="1" readingOrder="1"/>
    </xf>
    <xf numFmtId="0" fontId="18" fillId="0" borderId="0" xfId="0" applyFont="1" applyAlignment="1">
      <alignment horizontal="left" vertical="center" wrapText="1"/>
    </xf>
    <xf numFmtId="0" fontId="8" fillId="3" borderId="4" xfId="0" applyFont="1" applyFill="1" applyBorder="1" applyAlignment="1">
      <alignment horizontal="center" vertical="center" wrapText="1" readingOrder="1"/>
    </xf>
    <xf numFmtId="0" fontId="3" fillId="4" borderId="1" xfId="0" applyFont="1" applyFill="1" applyBorder="1" applyAlignment="1">
      <alignment horizontal="center" vertical="center" wrapText="1" readingOrder="1"/>
    </xf>
    <xf numFmtId="0" fontId="3" fillId="2" borderId="1" xfId="0" applyFont="1" applyFill="1" applyBorder="1" applyAlignment="1">
      <alignment horizontal="center" vertical="center" wrapText="1" readingOrder="1"/>
    </xf>
    <xf numFmtId="0" fontId="8" fillId="3" borderId="6" xfId="0" applyFont="1" applyFill="1" applyBorder="1" applyAlignment="1">
      <alignment horizontal="center" vertical="center" wrapText="1" readingOrder="1"/>
    </xf>
    <xf numFmtId="0" fontId="8" fillId="3" borderId="7" xfId="0" applyFont="1" applyFill="1" applyBorder="1" applyAlignment="1">
      <alignment horizontal="center" vertical="center" wrapText="1" readingOrder="1"/>
    </xf>
    <xf numFmtId="41" fontId="7" fillId="0" borderId="1" xfId="0" applyNumberFormat="1" applyFont="1" applyFill="1" applyBorder="1" applyAlignment="1">
      <alignment horizontal="center" vertical="center" wrapText="1" readingOrder="1"/>
    </xf>
    <xf numFmtId="41" fontId="3" fillId="4" borderId="1" xfId="0" applyNumberFormat="1" applyFont="1" applyFill="1" applyBorder="1" applyAlignment="1">
      <alignment horizontal="center" vertical="center" wrapText="1" readingOrder="1"/>
    </xf>
    <xf numFmtId="0" fontId="3" fillId="8" borderId="1" xfId="0" applyFont="1" applyFill="1" applyBorder="1" applyAlignment="1">
      <alignment horizontal="center" vertical="center" wrapText="1" readingOrder="1"/>
    </xf>
    <xf numFmtId="3" fontId="7" fillId="0" borderId="14" xfId="0" applyNumberFormat="1" applyFont="1" applyFill="1" applyBorder="1" applyAlignment="1">
      <alignment horizontal="right" vertical="center" wrapText="1" readingOrder="1"/>
    </xf>
    <xf numFmtId="3" fontId="7" fillId="0" borderId="15" xfId="0" applyNumberFormat="1" applyFont="1" applyFill="1" applyBorder="1" applyAlignment="1">
      <alignment horizontal="right" vertical="center" wrapText="1" readingOrder="1"/>
    </xf>
    <xf numFmtId="41" fontId="7" fillId="0" borderId="9" xfId="0" applyNumberFormat="1" applyFont="1" applyFill="1" applyBorder="1" applyAlignment="1">
      <alignment horizontal="center" vertical="center" wrapText="1" readingOrder="1"/>
    </xf>
    <xf numFmtId="3" fontId="3" fillId="3" borderId="4" xfId="0" applyNumberFormat="1" applyFont="1" applyFill="1" applyBorder="1" applyAlignment="1">
      <alignment horizontal="right" vertical="center" wrapText="1" readingOrder="1"/>
    </xf>
    <xf numFmtId="41" fontId="3" fillId="3" borderId="4" xfId="0" applyNumberFormat="1" applyFont="1" applyFill="1" applyBorder="1" applyAlignment="1">
      <alignment horizontal="center" vertical="center" wrapText="1" readingOrder="1"/>
    </xf>
    <xf numFmtId="3" fontId="7" fillId="0" borderId="16" xfId="0" applyNumberFormat="1" applyFont="1" applyFill="1" applyBorder="1" applyAlignment="1">
      <alignment horizontal="right" vertical="center" wrapText="1" readingOrder="1"/>
    </xf>
    <xf numFmtId="3" fontId="7" fillId="0" borderId="17" xfId="0" applyNumberFormat="1" applyFont="1" applyFill="1" applyBorder="1" applyAlignment="1">
      <alignment horizontal="right" vertical="center" wrapText="1" readingOrder="1"/>
    </xf>
    <xf numFmtId="41" fontId="7" fillId="0" borderId="10" xfId="0" applyNumberFormat="1" applyFont="1" applyFill="1" applyBorder="1" applyAlignment="1">
      <alignment horizontal="center" vertical="center" wrapText="1" readingOrder="1"/>
    </xf>
    <xf numFmtId="0" fontId="0" fillId="0" borderId="9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4" fontId="0" fillId="0" borderId="11" xfId="0" applyNumberFormat="1" applyBorder="1" applyAlignment="1">
      <alignment horizontal="center" vertical="center"/>
    </xf>
    <xf numFmtId="14" fontId="0" fillId="0" borderId="10" xfId="0" applyNumberFormat="1" applyBorder="1" applyAlignment="1">
      <alignment horizontal="center" vertical="center"/>
    </xf>
    <xf numFmtId="0" fontId="0" fillId="7" borderId="12" xfId="0" applyFill="1" applyBorder="1" applyAlignment="1">
      <alignment horizontal="center" vertical="center"/>
    </xf>
    <xf numFmtId="0" fontId="0" fillId="7" borderId="13" xfId="0" applyFill="1" applyBorder="1" applyAlignment="1">
      <alignment horizontal="center" vertical="center"/>
    </xf>
    <xf numFmtId="0" fontId="0" fillId="7" borderId="18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0" fillId="0" borderId="11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14" fontId="0" fillId="0" borderId="9" xfId="0" applyNumberFormat="1" applyFill="1" applyBorder="1" applyAlignment="1">
      <alignment horizontal="center" vertical="center"/>
    </xf>
    <xf numFmtId="14" fontId="0" fillId="0" borderId="11" xfId="0" applyNumberFormat="1" applyFill="1" applyBorder="1" applyAlignment="1">
      <alignment horizontal="center" vertical="center"/>
    </xf>
    <xf numFmtId="14" fontId="0" fillId="0" borderId="10" xfId="0" applyNumberFormat="1" applyFill="1" applyBorder="1" applyAlignment="1">
      <alignment horizontal="center" vertical="center"/>
    </xf>
    <xf numFmtId="14" fontId="5" fillId="0" borderId="9" xfId="0" applyNumberFormat="1" applyFont="1" applyBorder="1" applyAlignment="1">
      <alignment horizontal="center" vertical="center"/>
    </xf>
    <xf numFmtId="14" fontId="5" fillId="0" borderId="11" xfId="0" applyNumberFormat="1" applyFont="1" applyBorder="1" applyAlignment="1">
      <alignment horizontal="center" vertical="center"/>
    </xf>
    <xf numFmtId="14" fontId="5" fillId="0" borderId="10" xfId="0" applyNumberFormat="1" applyFont="1" applyBorder="1" applyAlignment="1">
      <alignment horizontal="center" vertical="center"/>
    </xf>
  </cellXfs>
  <cellStyles count="3">
    <cellStyle name="백분율" xfId="2" builtinId="5"/>
    <cellStyle name="쉼표 [0]" xfId="1" builtinId="6"/>
    <cellStyle name="표준" xfId="0" builtinId="0"/>
  </cellStyles>
  <dxfs count="0"/>
  <tableStyles count="0" defaultTableStyle="TableStyleMedium9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.xml"/></Relationships>
</file>

<file path=xl/charts/_rels/chart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10"/>
    </mc:Choice>
    <mc:Fallback>
      <c:style val="10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회사 수익률 </a:t>
            </a:r>
            <a:r>
              <a:rPr lang="en-US" altLang="ko-KR"/>
              <a:t>vs</a:t>
            </a:r>
            <a:r>
              <a:rPr lang="en-US" altLang="ko-KR" baseline="0"/>
              <a:t> </a:t>
            </a:r>
            <a:r>
              <a:rPr lang="ko-KR" altLang="en-US" baseline="0"/>
              <a:t>시중은행 금리 </a:t>
            </a:r>
            <a:r>
              <a:rPr lang="en-US" altLang="ko-KR" baseline="0"/>
              <a:t>(</a:t>
            </a:r>
            <a:r>
              <a:rPr lang="ko-KR" altLang="en-US" baseline="0"/>
              <a:t>원리금 비교</a:t>
            </a:r>
            <a:r>
              <a:rPr lang="en-US" altLang="ko-KR" baseline="0"/>
              <a:t>)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5.0221583133036873E-2"/>
          <c:y val="0.15551194263766632"/>
          <c:w val="0.74918615507253428"/>
          <c:h val="0.74252568923386464"/>
        </c:manualLayout>
      </c:layout>
      <c:lineChart>
        <c:grouping val="standard"/>
        <c:varyColors val="0"/>
        <c:ser>
          <c:idx val="0"/>
          <c:order val="0"/>
          <c:tx>
            <c:strRef>
              <c:f>인쇄영역_2015.11부터!$H$41</c:f>
              <c:strCache>
                <c:ptCount val="1"/>
                <c:pt idx="0">
                  <c:v>총 수익
(투자원금 + 순수익)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pPr>
              <a:solidFill>
                <a:srgbClr val="FF0000"/>
              </a:solidFill>
              <a:ln>
                <a:solidFill>
                  <a:srgbClr val="FF0000"/>
                </a:solidFill>
              </a:ln>
            </c:spPr>
          </c:marker>
          <c:dLbls>
            <c:dLbl>
              <c:idx val="1"/>
              <c:numFmt formatCode="#,###&quot;억&quot;" sourceLinked="0"/>
              <c:spPr>
                <a:noFill/>
              </c:spPr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3.7208337422426727E-2"/>
                  <c:y val="-8.9182676821912929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8091838929007292E-2"/>
                  <c:y val="-7.917479068644051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2.0277697363219615E-2"/>
                  <c:y val="-6.1660989949363594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layout>
                <c:manualLayout>
                  <c:x val="-4.8243941967269756E-2"/>
                  <c:y val="-4.1645217678418646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numFmt formatCode="#,###&quot;억&quot;" sourceLinked="0"/>
              <c:spPr/>
              <c:txPr>
                <a:bodyPr/>
                <a:lstStyle/>
                <a:p>
                  <a:pPr>
                    <a:defRPr sz="1200" b="1"/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numFmt formatCode="#,###&quot;억&quot;" sourceLinked="0"/>
              <c:spPr/>
              <c:txPr>
                <a:bodyPr/>
                <a:lstStyle/>
                <a:p>
                  <a:pPr>
                    <a:defRPr sz="1400" b="1">
                      <a:solidFill>
                        <a:sysClr val="windowText" lastClr="000000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layout>
                <c:manualLayout>
                  <c:x val="-3.7515936980142155E-2"/>
                  <c:y val="-4.9151132280023019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layout>
                <c:manualLayout>
                  <c:x val="-4.3264395957475436E-2"/>
                  <c:y val="-4.9151132280023019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layout>
                <c:manualLayout>
                  <c:x val="-5.1309975352916391E-2"/>
                  <c:y val="-6.6664933017099887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layout>
                <c:manualLayout>
                  <c:x val="-4.8705289747793173E-2"/>
                  <c:y val="-6.9166904550968106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layout>
                <c:manualLayout>
                  <c:x val="-4.2591274215859828E-2"/>
                  <c:y val="-4.4610152448868672E-2"/>
                </c:manualLayout>
              </c:layout>
              <c:numFmt formatCode="#,###&quot;억&quot;" sourceLinked="0"/>
              <c:spPr>
                <a:noFill/>
              </c:spPr>
              <c:txPr>
                <a:bodyPr/>
                <a:lstStyle/>
                <a:p>
                  <a:pPr>
                    <a:defRPr sz="2000" b="1">
                      <a:solidFill>
                        <a:sysClr val="windowText" lastClr="000000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numFmt formatCode="#,###&quot;억&quot;" sourceLinked="0"/>
            <c:txPr>
              <a:bodyPr/>
              <a:lstStyle/>
              <a:p>
                <a:pPr>
                  <a:defRPr b="1"/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numRef>
              <c:f>인쇄영역_2015.11부터!$D$43:$D$63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12</c:v>
                </c:pt>
                <c:pt idx="12">
                  <c:v>14</c:v>
                </c:pt>
                <c:pt idx="13">
                  <c:v>16</c:v>
                </c:pt>
                <c:pt idx="14">
                  <c:v>18</c:v>
                </c:pt>
                <c:pt idx="15">
                  <c:v>20</c:v>
                </c:pt>
                <c:pt idx="16">
                  <c:v>22</c:v>
                </c:pt>
                <c:pt idx="17">
                  <c:v>24</c:v>
                </c:pt>
                <c:pt idx="18">
                  <c:v>26</c:v>
                </c:pt>
                <c:pt idx="19">
                  <c:v>28</c:v>
                </c:pt>
                <c:pt idx="20">
                  <c:v>30</c:v>
                </c:pt>
              </c:numCache>
            </c:numRef>
          </c:cat>
          <c:val>
            <c:numRef>
              <c:f>인쇄영역_2015.11부터!$H$43:$H$63</c:f>
              <c:numCache>
                <c:formatCode>_(* #,##0_);_(* \(#,##0\);_(* "-"_);_(@_)</c:formatCode>
                <c:ptCount val="21"/>
                <c:pt idx="0">
                  <c:v>1000000000</c:v>
                </c:pt>
                <c:pt idx="1">
                  <c:v>1143389941.3671138</c:v>
                </c:pt>
                <c:pt idx="2">
                  <c:v>1307340558.0194921</c:v>
                </c:pt>
                <c:pt idx="3">
                  <c:v>1494800043.9807572</c:v>
                </c:pt>
                <c:pt idx="4">
                  <c:v>1709139334.6427171</c:v>
                </c:pt>
                <c:pt idx="5">
                  <c:v>1954212723.6253643</c:v>
                </c:pt>
                <c:pt idx="6">
                  <c:v>2234427171.4848733</c:v>
                </c:pt>
                <c:pt idx="7">
                  <c:v>2554821552.5931759</c:v>
                </c:pt>
                <c:pt idx="8">
                  <c:v>2921157265.22295</c:v>
                </c:pt>
                <c:pt idx="9">
                  <c:v>3340021834.207387</c:v>
                </c:pt>
                <c:pt idx="10">
                  <c:v>3818947369.179265</c:v>
                </c:pt>
                <c:pt idx="11">
                  <c:v>4992664784.6698923</c:v>
                </c:pt>
                <c:pt idx="12">
                  <c:v>6527113165.5946035</c:v>
                </c:pt>
                <c:pt idx="13">
                  <c:v>8533159768.1648235</c:v>
                </c:pt>
                <c:pt idx="14">
                  <c:v>11155745852.98208</c:v>
                </c:pt>
                <c:pt idx="15">
                  <c:v>14584359008.561228</c:v>
                </c:pt>
                <c:pt idx="16">
                  <c:v>19066724044.609043</c:v>
                </c:pt>
                <c:pt idx="17">
                  <c:v>24926701652.082855</c:v>
                </c:pt>
                <c:pt idx="18">
                  <c:v>32587688047.419399</c:v>
                </c:pt>
                <c:pt idx="19">
                  <c:v>42603206276.478409</c:v>
                </c:pt>
                <c:pt idx="20">
                  <c:v>55696899466.910805</c:v>
                </c:pt>
              </c:numCache>
            </c:numRef>
          </c:val>
          <c:smooth val="0"/>
        </c:ser>
        <c:ser>
          <c:idx val="6"/>
          <c:order val="1"/>
          <c:tx>
            <c:strRef>
              <c:f>인쇄영역_2015.11부터!$I$41</c:f>
              <c:strCache>
                <c:ptCount val="1"/>
                <c:pt idx="0">
                  <c:v>연 2% 복리 수익
(시중은행 금리)</c:v>
                </c:pt>
              </c:strCache>
            </c:strRef>
          </c:tx>
          <c:spPr>
            <a:ln>
              <a:solidFill>
                <a:srgbClr val="00B0F0"/>
              </a:solidFill>
            </a:ln>
          </c:spPr>
          <c:marker>
            <c:spPr>
              <a:solidFill>
                <a:srgbClr val="00B0F0"/>
              </a:solidFill>
              <a:ln>
                <a:solidFill>
                  <a:srgbClr val="00B0F0"/>
                </a:solidFill>
              </a:ln>
            </c:spPr>
          </c:marker>
          <c:dLbls>
            <c:dLbl>
              <c:idx val="0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ysClr val="windowText" lastClr="000000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883760275229003E-2"/>
                  <c:y val="3.3927916033047303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/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numFmt formatCode="#,###&quot;억&quot;" sourceLinked="0"/>
              <c:spPr>
                <a:noFill/>
              </c:spPr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layout>
                <c:manualLayout>
                  <c:x val="-3.2450050927046462E-2"/>
                  <c:y val="2.8460024700566196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sz="1200" b="1"/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layout>
                <c:manualLayout>
                  <c:x val="-3.4222002090945371E-2"/>
                  <c:y val="3.0286463920289951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sz="1400" b="1">
                      <a:solidFill>
                        <a:schemeClr val="tx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layout>
                <c:manualLayout>
                  <c:x val="-3.7064434001410532E-2"/>
                  <c:y val="3.2450570794269606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sz="1500" b="1"/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numFmt formatCode="#,###&quot;억&quot;" sourceLinked="0"/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numRef>
              <c:f>인쇄영역_2015.11부터!$D$43:$D$63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12</c:v>
                </c:pt>
                <c:pt idx="12">
                  <c:v>14</c:v>
                </c:pt>
                <c:pt idx="13">
                  <c:v>16</c:v>
                </c:pt>
                <c:pt idx="14">
                  <c:v>18</c:v>
                </c:pt>
                <c:pt idx="15">
                  <c:v>20</c:v>
                </c:pt>
                <c:pt idx="16">
                  <c:v>22</c:v>
                </c:pt>
                <c:pt idx="17">
                  <c:v>24</c:v>
                </c:pt>
                <c:pt idx="18">
                  <c:v>26</c:v>
                </c:pt>
                <c:pt idx="19">
                  <c:v>28</c:v>
                </c:pt>
                <c:pt idx="20">
                  <c:v>30</c:v>
                </c:pt>
              </c:numCache>
            </c:numRef>
          </c:cat>
          <c:val>
            <c:numRef>
              <c:f>인쇄영역_2015.11부터!$I$43:$I$63</c:f>
              <c:numCache>
                <c:formatCode>_(* #,##0_);_(* \(#,##0\);_(* "-"_);_(@_)</c:formatCode>
                <c:ptCount val="21"/>
                <c:pt idx="0">
                  <c:v>1000000000</c:v>
                </c:pt>
                <c:pt idx="1">
                  <c:v>1016920000</c:v>
                </c:pt>
                <c:pt idx="2">
                  <c:v>1034178400</c:v>
                </c:pt>
                <c:pt idx="3">
                  <c:v>1051781967.9999999</c:v>
                </c:pt>
                <c:pt idx="4">
                  <c:v>1069737607.36</c:v>
                </c:pt>
                <c:pt idx="5">
                  <c:v>1088052359.5072</c:v>
                </c:pt>
                <c:pt idx="6">
                  <c:v>1106733406.6973441</c:v>
                </c:pt>
                <c:pt idx="7">
                  <c:v>1125788074.8312907</c:v>
                </c:pt>
                <c:pt idx="8">
                  <c:v>1145223836.3279166</c:v>
                </c:pt>
                <c:pt idx="9">
                  <c:v>1165048313.0544751</c:v>
                </c:pt>
                <c:pt idx="10">
                  <c:v>1185269279.3155646</c:v>
                </c:pt>
                <c:pt idx="11">
                  <c:v>1226932558.1999133</c:v>
                </c:pt>
                <c:pt idx="12">
                  <c:v>1270279033.5511899</c:v>
                </c:pt>
                <c:pt idx="13">
                  <c:v>1315376706.5066576</c:v>
                </c:pt>
                <c:pt idx="14">
                  <c:v>1362296325.4495268</c:v>
                </c:pt>
                <c:pt idx="15">
                  <c:v>1411111496.9976876</c:v>
                </c:pt>
                <c:pt idx="16">
                  <c:v>1461898801.4763942</c:v>
                </c:pt>
                <c:pt idx="17">
                  <c:v>1514737913.0560403</c:v>
                </c:pt>
                <c:pt idx="18">
                  <c:v>1569711724.7435048</c:v>
                </c:pt>
                <c:pt idx="19">
                  <c:v>1626906478.4231422</c:v>
                </c:pt>
                <c:pt idx="20">
                  <c:v>1686411900.151437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5777024"/>
        <c:axId val="84855040"/>
      </c:lineChart>
      <c:catAx>
        <c:axId val="11577702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900"/>
                </a:pPr>
                <a:r>
                  <a:rPr lang="ko-KR" altLang="en-US" sz="900"/>
                  <a:t>년</a:t>
                </a:r>
              </a:p>
            </c:rich>
          </c:tx>
          <c:layout>
            <c:manualLayout>
              <c:xMode val="edge"/>
              <c:yMode val="edge"/>
              <c:x val="0.79156813105935409"/>
              <c:y val="0.90411755562503249"/>
            </c:manualLayout>
          </c:layout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>
              <a:defRPr sz="1050" b="1"/>
            </a:pPr>
            <a:endParaRPr lang="ko-KR"/>
          </a:p>
        </c:txPr>
        <c:crossAx val="84855040"/>
        <c:crosses val="autoZero"/>
        <c:auto val="1"/>
        <c:lblAlgn val="ctr"/>
        <c:lblOffset val="100"/>
        <c:noMultiLvlLbl val="0"/>
      </c:catAx>
      <c:valAx>
        <c:axId val="84855040"/>
        <c:scaling>
          <c:orientation val="minMax"/>
        </c:scaling>
        <c:delete val="0"/>
        <c:axPos val="l"/>
        <c:majorGridlines/>
        <c:numFmt formatCode="#,###&quot;억&quot;" sourceLinked="0"/>
        <c:majorTickMark val="none"/>
        <c:minorTickMark val="none"/>
        <c:tickLblPos val="nextTo"/>
        <c:txPr>
          <a:bodyPr/>
          <a:lstStyle/>
          <a:p>
            <a:pPr>
              <a:defRPr b="1"/>
            </a:pPr>
            <a:endParaRPr lang="ko-KR"/>
          </a:p>
        </c:txPr>
        <c:crossAx val="115777024"/>
        <c:crosses val="autoZero"/>
        <c:crossBetween val="between"/>
        <c:dispUnits>
          <c:builtInUnit val="hundredMillions"/>
        </c:dispUnits>
      </c:valAx>
    </c:plotArea>
    <c:legend>
      <c:legendPos val="r"/>
      <c:layout>
        <c:manualLayout>
          <c:xMode val="edge"/>
          <c:yMode val="edge"/>
          <c:x val="0.81107920913896714"/>
          <c:y val="0.33355355122178298"/>
          <c:w val="0.17943494565234375"/>
          <c:h val="0.35066280637175651"/>
        </c:manualLayout>
      </c:layout>
      <c:overlay val="0"/>
      <c:txPr>
        <a:bodyPr/>
        <a:lstStyle/>
        <a:p>
          <a:pPr>
            <a:defRPr sz="1050" b="1"/>
          </a:pPr>
          <a:endParaRPr lang="ko-KR"/>
        </a:p>
      </c:txPr>
    </c:legend>
    <c:plotVisOnly val="1"/>
    <c:dispBlanksAs val="gap"/>
    <c:showDLblsOverMax val="0"/>
  </c:chart>
  <c:printSettings>
    <c:headerFooter/>
    <c:pageMargins b="0.75000000000000477" l="0.70000000000000062" r="0.70000000000000062" t="0.75000000000000477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회사 수익률 </a:t>
            </a:r>
            <a:r>
              <a:rPr lang="en-US" altLang="ko-KR"/>
              <a:t>VS </a:t>
            </a:r>
            <a:r>
              <a:rPr lang="ko-KR" altLang="en-US"/>
              <a:t>코스피 수익률</a:t>
            </a:r>
            <a:endParaRPr lang="en-US" altLang="ko-KR"/>
          </a:p>
        </c:rich>
      </c:tx>
      <c:layout>
        <c:manualLayout>
          <c:xMode val="edge"/>
          <c:yMode val="edge"/>
          <c:x val="0.37679003150064322"/>
          <c:y val="2.555004224531425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3399295338468414"/>
          <c:y val="0.10970184817539003"/>
          <c:w val="0.7816625454758902"/>
          <c:h val="0.67255490296414311"/>
        </c:manualLayout>
      </c:layout>
      <c:barChart>
        <c:barDir val="col"/>
        <c:grouping val="clustered"/>
        <c:varyColors val="0"/>
        <c:ser>
          <c:idx val="8"/>
          <c:order val="0"/>
          <c:tx>
            <c:strRef>
              <c:f>'Raw data_2015.11부터'!$F$2</c:f>
              <c:strCache>
                <c:ptCount val="1"/>
                <c:pt idx="0">
                  <c:v>회사 수익률</c:v>
                </c:pt>
              </c:strCache>
            </c:strRef>
          </c:tx>
          <c:spPr>
            <a:solidFill>
              <a:srgbClr val="FF0000"/>
            </a:solidFill>
          </c:spPr>
          <c:invertIfNegative val="0"/>
          <c:cat>
            <c:strRef>
              <c:f>'Raw data_2015.11부터'!$A$4:$A$29</c:f>
              <c:strCache>
                <c:ptCount val="26"/>
                <c:pt idx="0">
                  <c:v>15년 11월</c:v>
                </c:pt>
                <c:pt idx="1">
                  <c:v>15년 12월</c:v>
                </c:pt>
                <c:pt idx="2">
                  <c:v>16년 01월</c:v>
                </c:pt>
                <c:pt idx="3">
                  <c:v>16년 02월</c:v>
                </c:pt>
                <c:pt idx="4">
                  <c:v>16년 03월</c:v>
                </c:pt>
                <c:pt idx="5">
                  <c:v>16년 04월</c:v>
                </c:pt>
                <c:pt idx="6">
                  <c:v>16년 05월</c:v>
                </c:pt>
                <c:pt idx="7">
                  <c:v>16년 06월</c:v>
                </c:pt>
                <c:pt idx="8">
                  <c:v>16년 07월</c:v>
                </c:pt>
                <c:pt idx="9">
                  <c:v>16년 08월</c:v>
                </c:pt>
                <c:pt idx="10">
                  <c:v>16년 09월</c:v>
                </c:pt>
                <c:pt idx="11">
                  <c:v>16년 10월</c:v>
                </c:pt>
                <c:pt idx="12">
                  <c:v>16년 11월</c:v>
                </c:pt>
                <c:pt idx="13">
                  <c:v>16년 12월</c:v>
                </c:pt>
                <c:pt idx="14">
                  <c:v>17년 01월</c:v>
                </c:pt>
                <c:pt idx="15">
                  <c:v>17년 02월</c:v>
                </c:pt>
                <c:pt idx="16">
                  <c:v>17년 03월</c:v>
                </c:pt>
                <c:pt idx="17">
                  <c:v>17년 04월</c:v>
                </c:pt>
                <c:pt idx="18">
                  <c:v>17년 05월</c:v>
                </c:pt>
                <c:pt idx="19">
                  <c:v>17년 06월</c:v>
                </c:pt>
                <c:pt idx="20">
                  <c:v>17년 07월</c:v>
                </c:pt>
                <c:pt idx="21">
                  <c:v>17년 08월</c:v>
                </c:pt>
                <c:pt idx="22">
                  <c:v>17년 09월</c:v>
                </c:pt>
                <c:pt idx="23">
                  <c:v>17년 10월</c:v>
                </c:pt>
                <c:pt idx="24">
                  <c:v>17년 11월 </c:v>
                </c:pt>
                <c:pt idx="25">
                  <c:v>17년 12월</c:v>
                </c:pt>
              </c:strCache>
            </c:strRef>
          </c:cat>
          <c:val>
            <c:numRef>
              <c:f>'Raw data_2015.11부터'!$F$4:$F$29</c:f>
              <c:numCache>
                <c:formatCode>0.00%</c:formatCode>
                <c:ptCount val="26"/>
                <c:pt idx="0">
                  <c:v>1.8745242370435861E-2</c:v>
                </c:pt>
                <c:pt idx="1">
                  <c:v>1.4631918893695655E-2</c:v>
                </c:pt>
                <c:pt idx="2">
                  <c:v>4.0928446061570933E-3</c:v>
                </c:pt>
                <c:pt idx="3">
                  <c:v>1.9557228641157217E-2</c:v>
                </c:pt>
                <c:pt idx="4">
                  <c:v>1.4686816804002627E-2</c:v>
                </c:pt>
                <c:pt idx="5">
                  <c:v>2.2426804980382568E-2</c:v>
                </c:pt>
                <c:pt idx="6">
                  <c:v>7.7294327554276289E-3</c:v>
                </c:pt>
                <c:pt idx="7">
                  <c:v>-8.2719418415845257E-3</c:v>
                </c:pt>
                <c:pt idx="8">
                  <c:v>1.6815522528409513E-2</c:v>
                </c:pt>
                <c:pt idx="9">
                  <c:v>1.3463531721700494E-2</c:v>
                </c:pt>
                <c:pt idx="10">
                  <c:v>1.8222893385056078E-2</c:v>
                </c:pt>
                <c:pt idx="11">
                  <c:v>1.4950432317975984E-2</c:v>
                </c:pt>
                <c:pt idx="12">
                  <c:v>8.7820430163179659E-3</c:v>
                </c:pt>
                <c:pt idx="13">
                  <c:v>1.9725766167920683E-2</c:v>
                </c:pt>
                <c:pt idx="14">
                  <c:v>-1.2971078071465499E-2</c:v>
                </c:pt>
                <c:pt idx="15">
                  <c:v>-3.3830925399412279E-4</c:v>
                </c:pt>
                <c:pt idx="16">
                  <c:v>-1.5654325541271988E-3</c:v>
                </c:pt>
                <c:pt idx="17">
                  <c:v>4.411564088681974E-2</c:v>
                </c:pt>
                <c:pt idx="18">
                  <c:v>3.3226886736959969E-2</c:v>
                </c:pt>
                <c:pt idx="19">
                  <c:v>3.2317893209361417E-2</c:v>
                </c:pt>
                <c:pt idx="20">
                  <c:v>3.7690437815428884E-2</c:v>
                </c:pt>
                <c:pt idx="21">
                  <c:v>1.3992818990252952E-3</c:v>
                </c:pt>
                <c:pt idx="22">
                  <c:v>6.8244017438484567E-3</c:v>
                </c:pt>
                <c:pt idx="23">
                  <c:v>3.4719084585015735E-2</c:v>
                </c:pt>
                <c:pt idx="24">
                  <c:v>2.2104316359982942E-2</c:v>
                </c:pt>
                <c:pt idx="25">
                  <c:v>2.0836834671869864E-2</c:v>
                </c:pt>
              </c:numCache>
            </c:numRef>
          </c:val>
        </c:ser>
        <c:ser>
          <c:idx val="2"/>
          <c:order val="2"/>
          <c:tx>
            <c:strRef>
              <c:f>'Raw data_2015.11부터'!$I$2</c:f>
              <c:strCache>
                <c:ptCount val="1"/>
                <c:pt idx="0">
                  <c:v>코스피수익률</c:v>
                </c:pt>
              </c:strCache>
            </c:strRef>
          </c:tx>
          <c:spPr>
            <a:solidFill>
              <a:srgbClr val="0070C0"/>
            </a:solidFill>
          </c:spPr>
          <c:invertIfNegative val="0"/>
          <c:cat>
            <c:strRef>
              <c:f>'Raw data_2015.11부터'!$A$4:$A$29</c:f>
              <c:strCache>
                <c:ptCount val="26"/>
                <c:pt idx="0">
                  <c:v>15년 11월</c:v>
                </c:pt>
                <c:pt idx="1">
                  <c:v>15년 12월</c:v>
                </c:pt>
                <c:pt idx="2">
                  <c:v>16년 01월</c:v>
                </c:pt>
                <c:pt idx="3">
                  <c:v>16년 02월</c:v>
                </c:pt>
                <c:pt idx="4">
                  <c:v>16년 03월</c:v>
                </c:pt>
                <c:pt idx="5">
                  <c:v>16년 04월</c:v>
                </c:pt>
                <c:pt idx="6">
                  <c:v>16년 05월</c:v>
                </c:pt>
                <c:pt idx="7">
                  <c:v>16년 06월</c:v>
                </c:pt>
                <c:pt idx="8">
                  <c:v>16년 07월</c:v>
                </c:pt>
                <c:pt idx="9">
                  <c:v>16년 08월</c:v>
                </c:pt>
                <c:pt idx="10">
                  <c:v>16년 09월</c:v>
                </c:pt>
                <c:pt idx="11">
                  <c:v>16년 10월</c:v>
                </c:pt>
                <c:pt idx="12">
                  <c:v>16년 11월</c:v>
                </c:pt>
                <c:pt idx="13">
                  <c:v>16년 12월</c:v>
                </c:pt>
                <c:pt idx="14">
                  <c:v>17년 01월</c:v>
                </c:pt>
                <c:pt idx="15">
                  <c:v>17년 02월</c:v>
                </c:pt>
                <c:pt idx="16">
                  <c:v>17년 03월</c:v>
                </c:pt>
                <c:pt idx="17">
                  <c:v>17년 04월</c:v>
                </c:pt>
                <c:pt idx="18">
                  <c:v>17년 05월</c:v>
                </c:pt>
                <c:pt idx="19">
                  <c:v>17년 06월</c:v>
                </c:pt>
                <c:pt idx="20">
                  <c:v>17년 07월</c:v>
                </c:pt>
                <c:pt idx="21">
                  <c:v>17년 08월</c:v>
                </c:pt>
                <c:pt idx="22">
                  <c:v>17년 09월</c:v>
                </c:pt>
                <c:pt idx="23">
                  <c:v>17년 10월</c:v>
                </c:pt>
                <c:pt idx="24">
                  <c:v>17년 11월 </c:v>
                </c:pt>
                <c:pt idx="25">
                  <c:v>17년 12월</c:v>
                </c:pt>
              </c:strCache>
            </c:strRef>
          </c:cat>
          <c:val>
            <c:numRef>
              <c:f>'Raw data_2015.11부터'!$I$4:$I$29</c:f>
              <c:numCache>
                <c:formatCode>0.00%</c:formatCode>
                <c:ptCount val="26"/>
                <c:pt idx="0">
                  <c:v>-1.8477730639033838E-2</c:v>
                </c:pt>
                <c:pt idx="1">
                  <c:v>-1.5391798069248072E-2</c:v>
                </c:pt>
                <c:pt idx="2">
                  <c:v>-2.5110767803151975E-2</c:v>
                </c:pt>
                <c:pt idx="3">
                  <c:v>2.4057822453271011E-3</c:v>
                </c:pt>
                <c:pt idx="4">
                  <c:v>4.1316665449271033E-2</c:v>
                </c:pt>
                <c:pt idx="5">
                  <c:v>-8.5176741739099537E-4</c:v>
                </c:pt>
                <c:pt idx="6">
                  <c:v>-5.3907679963894391E-3</c:v>
                </c:pt>
                <c:pt idx="7">
                  <c:v>-6.5796107693859946E-3</c:v>
                </c:pt>
                <c:pt idx="8">
                  <c:v>2.3264902174740604E-2</c:v>
                </c:pt>
                <c:pt idx="9">
                  <c:v>9.1558831260942844E-3</c:v>
                </c:pt>
                <c:pt idx="10">
                  <c:v>4.4135354975057221E-3</c:v>
                </c:pt>
                <c:pt idx="11">
                  <c:v>-5.4608710970185806E-3</c:v>
                </c:pt>
                <c:pt idx="12">
                  <c:v>-2.3636265233927173E-2</c:v>
                </c:pt>
                <c:pt idx="13">
                  <c:v>2.3502970626325882E-2</c:v>
                </c:pt>
                <c:pt idx="14">
                  <c:v>2.7606138636285277E-2</c:v>
                </c:pt>
                <c:pt idx="15">
                  <c:v>-1.018618779765601E-2</c:v>
                </c:pt>
                <c:pt idx="16">
                  <c:v>1.5233217805487153E-2</c:v>
                </c:pt>
                <c:pt idx="17">
                  <c:v>2.4440365222781233E-2</c:v>
                </c:pt>
                <c:pt idx="18">
                  <c:v>6.8770042027170936E-2</c:v>
                </c:pt>
                <c:pt idx="19">
                  <c:v>2.9263576862613723E-2</c:v>
                </c:pt>
                <c:pt idx="20">
                  <c:v>1.9428237792830174E-2</c:v>
                </c:pt>
                <c:pt idx="21">
                  <c:v>-2.0759579828096397E-2</c:v>
                </c:pt>
                <c:pt idx="22">
                  <c:v>7.7093584576197437E-3</c:v>
                </c:pt>
                <c:pt idx="23">
                  <c:v>4.0838471438305046E-2</c:v>
                </c:pt>
                <c:pt idx="24">
                  <c:v>3.0633273529554358E-2</c:v>
                </c:pt>
                <c:pt idx="25">
                  <c:v>-3.1792893353250508E-2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5030528"/>
        <c:axId val="84857344"/>
      </c:barChart>
      <c:lineChart>
        <c:grouping val="standard"/>
        <c:varyColors val="0"/>
        <c:ser>
          <c:idx val="9"/>
          <c:order val="1"/>
          <c:tx>
            <c:strRef>
              <c:f>'Raw data_2015.11부터'!$G$2</c:f>
              <c:strCache>
                <c:ptCount val="1"/>
                <c:pt idx="0">
                  <c:v>회사누적수익률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pPr>
              <a:solidFill>
                <a:srgbClr val="C00000"/>
              </a:solidFill>
              <a:ln>
                <a:solidFill>
                  <a:srgbClr val="FF0000"/>
                </a:solidFill>
              </a:ln>
            </c:spPr>
          </c:marker>
          <c:cat>
            <c:strRef>
              <c:f>'Raw data_2015.11부터'!$A$4:$A$29</c:f>
              <c:strCache>
                <c:ptCount val="26"/>
                <c:pt idx="0">
                  <c:v>15년 11월</c:v>
                </c:pt>
                <c:pt idx="1">
                  <c:v>15년 12월</c:v>
                </c:pt>
                <c:pt idx="2">
                  <c:v>16년 01월</c:v>
                </c:pt>
                <c:pt idx="3">
                  <c:v>16년 02월</c:v>
                </c:pt>
                <c:pt idx="4">
                  <c:v>16년 03월</c:v>
                </c:pt>
                <c:pt idx="5">
                  <c:v>16년 04월</c:v>
                </c:pt>
                <c:pt idx="6">
                  <c:v>16년 05월</c:v>
                </c:pt>
                <c:pt idx="7">
                  <c:v>16년 06월</c:v>
                </c:pt>
                <c:pt idx="8">
                  <c:v>16년 07월</c:v>
                </c:pt>
                <c:pt idx="9">
                  <c:v>16년 08월</c:v>
                </c:pt>
                <c:pt idx="10">
                  <c:v>16년 09월</c:v>
                </c:pt>
                <c:pt idx="11">
                  <c:v>16년 10월</c:v>
                </c:pt>
                <c:pt idx="12">
                  <c:v>16년 11월</c:v>
                </c:pt>
                <c:pt idx="13">
                  <c:v>16년 12월</c:v>
                </c:pt>
                <c:pt idx="14">
                  <c:v>17년 01월</c:v>
                </c:pt>
                <c:pt idx="15">
                  <c:v>17년 02월</c:v>
                </c:pt>
                <c:pt idx="16">
                  <c:v>17년 03월</c:v>
                </c:pt>
                <c:pt idx="17">
                  <c:v>17년 04월</c:v>
                </c:pt>
                <c:pt idx="18">
                  <c:v>17년 05월</c:v>
                </c:pt>
                <c:pt idx="19">
                  <c:v>17년 06월</c:v>
                </c:pt>
                <c:pt idx="20">
                  <c:v>17년 07월</c:v>
                </c:pt>
                <c:pt idx="21">
                  <c:v>17년 08월</c:v>
                </c:pt>
                <c:pt idx="22">
                  <c:v>17년 09월</c:v>
                </c:pt>
                <c:pt idx="23">
                  <c:v>17년 10월</c:v>
                </c:pt>
                <c:pt idx="24">
                  <c:v>17년 11월 </c:v>
                </c:pt>
                <c:pt idx="25">
                  <c:v>17년 12월</c:v>
                </c:pt>
              </c:strCache>
            </c:strRef>
          </c:cat>
          <c:val>
            <c:numRef>
              <c:f>'Raw data_2015.11부터'!$G$4:$G$29</c:f>
              <c:numCache>
                <c:formatCode>0.00%</c:formatCode>
                <c:ptCount val="26"/>
                <c:pt idx="0">
                  <c:v>1.8745242370435861E-2</c:v>
                </c:pt>
                <c:pt idx="1">
                  <c:v>3.3377161264131518E-2</c:v>
                </c:pt>
                <c:pt idx="2">
                  <c:v>3.7470005870288613E-2</c:v>
                </c:pt>
                <c:pt idx="3">
                  <c:v>5.7027234511445826E-2</c:v>
                </c:pt>
                <c:pt idx="4">
                  <c:v>7.1714051315448446E-2</c:v>
                </c:pt>
                <c:pt idx="5">
                  <c:v>9.4140856295831021E-2</c:v>
                </c:pt>
                <c:pt idx="6">
                  <c:v>0.10187028905125865</c:v>
                </c:pt>
                <c:pt idx="7">
                  <c:v>9.3598347209674124E-2</c:v>
                </c:pt>
                <c:pt idx="8">
                  <c:v>0.11041386973808363</c:v>
                </c:pt>
                <c:pt idx="9">
                  <c:v>0.12387740145978413</c:v>
                </c:pt>
                <c:pt idx="10">
                  <c:v>0.14210029484484021</c:v>
                </c:pt>
                <c:pt idx="11">
                  <c:v>0.15705072716281621</c:v>
                </c:pt>
                <c:pt idx="12">
                  <c:v>0.16583277017913417</c:v>
                </c:pt>
                <c:pt idx="13">
                  <c:v>0.18555853634705485</c:v>
                </c:pt>
                <c:pt idx="14">
                  <c:v>0.17258745827558936</c:v>
                </c:pt>
                <c:pt idx="15">
                  <c:v>0.17224914902159524</c:v>
                </c:pt>
                <c:pt idx="16">
                  <c:v>0.17068371646746805</c:v>
                </c:pt>
                <c:pt idx="17">
                  <c:v>0.21479935735428779</c:v>
                </c:pt>
                <c:pt idx="18">
                  <c:v>0.24802624409124777</c:v>
                </c:pt>
                <c:pt idx="19">
                  <c:v>0.2803441373006092</c:v>
                </c:pt>
                <c:pt idx="20">
                  <c:v>0.31803457511603805</c:v>
                </c:pt>
                <c:pt idx="21">
                  <c:v>0.31943385701506333</c:v>
                </c:pt>
                <c:pt idx="22">
                  <c:v>0.32625825875891179</c:v>
                </c:pt>
                <c:pt idx="23">
                  <c:v>0.3609773433439275</c:v>
                </c:pt>
                <c:pt idx="24">
                  <c:v>0.38308165970391045</c:v>
                </c:pt>
                <c:pt idx="25">
                  <c:v>0.40391849437578031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'Raw data_2015.11부터'!$J$2</c:f>
              <c:strCache>
                <c:ptCount val="1"/>
                <c:pt idx="0">
                  <c:v>코스피누적수익률</c:v>
                </c:pt>
              </c:strCache>
            </c:strRef>
          </c:tx>
          <c:spPr>
            <a:ln>
              <a:solidFill>
                <a:srgbClr val="0070C0"/>
              </a:solidFill>
            </a:ln>
          </c:spPr>
          <c:marker>
            <c:symbol val="diamond"/>
            <c:size val="7"/>
            <c:spPr>
              <a:solidFill>
                <a:srgbClr val="002060"/>
              </a:solidFill>
              <a:ln>
                <a:solidFill>
                  <a:srgbClr val="0070C0"/>
                </a:solidFill>
              </a:ln>
            </c:spPr>
          </c:marker>
          <c:cat>
            <c:strRef>
              <c:f>'Raw data_2015.11부터'!$A$4:$A$29</c:f>
              <c:strCache>
                <c:ptCount val="26"/>
                <c:pt idx="0">
                  <c:v>15년 11월</c:v>
                </c:pt>
                <c:pt idx="1">
                  <c:v>15년 12월</c:v>
                </c:pt>
                <c:pt idx="2">
                  <c:v>16년 01월</c:v>
                </c:pt>
                <c:pt idx="3">
                  <c:v>16년 02월</c:v>
                </c:pt>
                <c:pt idx="4">
                  <c:v>16년 03월</c:v>
                </c:pt>
                <c:pt idx="5">
                  <c:v>16년 04월</c:v>
                </c:pt>
                <c:pt idx="6">
                  <c:v>16년 05월</c:v>
                </c:pt>
                <c:pt idx="7">
                  <c:v>16년 06월</c:v>
                </c:pt>
                <c:pt idx="8">
                  <c:v>16년 07월</c:v>
                </c:pt>
                <c:pt idx="9">
                  <c:v>16년 08월</c:v>
                </c:pt>
                <c:pt idx="10">
                  <c:v>16년 09월</c:v>
                </c:pt>
                <c:pt idx="11">
                  <c:v>16년 10월</c:v>
                </c:pt>
                <c:pt idx="12">
                  <c:v>16년 11월</c:v>
                </c:pt>
                <c:pt idx="13">
                  <c:v>16년 12월</c:v>
                </c:pt>
                <c:pt idx="14">
                  <c:v>17년 01월</c:v>
                </c:pt>
                <c:pt idx="15">
                  <c:v>17년 02월</c:v>
                </c:pt>
                <c:pt idx="16">
                  <c:v>17년 03월</c:v>
                </c:pt>
                <c:pt idx="17">
                  <c:v>17년 04월</c:v>
                </c:pt>
                <c:pt idx="18">
                  <c:v>17년 05월</c:v>
                </c:pt>
                <c:pt idx="19">
                  <c:v>17년 06월</c:v>
                </c:pt>
                <c:pt idx="20">
                  <c:v>17년 07월</c:v>
                </c:pt>
                <c:pt idx="21">
                  <c:v>17년 08월</c:v>
                </c:pt>
                <c:pt idx="22">
                  <c:v>17년 09월</c:v>
                </c:pt>
                <c:pt idx="23">
                  <c:v>17년 10월</c:v>
                </c:pt>
                <c:pt idx="24">
                  <c:v>17년 11월 </c:v>
                </c:pt>
                <c:pt idx="25">
                  <c:v>17년 12월</c:v>
                </c:pt>
              </c:strCache>
            </c:strRef>
          </c:cat>
          <c:val>
            <c:numRef>
              <c:f>'Raw data_2015.11부터'!$J$4:$J$29</c:f>
              <c:numCache>
                <c:formatCode>0.00%</c:formatCode>
                <c:ptCount val="26"/>
                <c:pt idx="0">
                  <c:v>-1.8477730639033838E-2</c:v>
                </c:pt>
                <c:pt idx="1">
                  <c:v>-3.3869528708281908E-2</c:v>
                </c:pt>
                <c:pt idx="2">
                  <c:v>-5.8980296511433883E-2</c:v>
                </c:pt>
                <c:pt idx="3">
                  <c:v>-5.6574514266106782E-2</c:v>
                </c:pt>
                <c:pt idx="4">
                  <c:v>-1.5257848816835749E-2</c:v>
                </c:pt>
                <c:pt idx="5">
                  <c:v>-1.6109616234226746E-2</c:v>
                </c:pt>
                <c:pt idx="6">
                  <c:v>-2.1500384230616183E-2</c:v>
                </c:pt>
                <c:pt idx="7">
                  <c:v>-2.8079995000002179E-2</c:v>
                </c:pt>
                <c:pt idx="8">
                  <c:v>-4.8150928252615743E-3</c:v>
                </c:pt>
                <c:pt idx="9">
                  <c:v>4.3407903008327101E-3</c:v>
                </c:pt>
                <c:pt idx="10">
                  <c:v>8.7543257983384321E-3</c:v>
                </c:pt>
                <c:pt idx="11">
                  <c:v>3.2934547013198515E-3</c:v>
                </c:pt>
                <c:pt idx="12">
                  <c:v>-2.0342810532607322E-2</c:v>
                </c:pt>
                <c:pt idx="13">
                  <c:v>3.1601600937185594E-3</c:v>
                </c:pt>
                <c:pt idx="14">
                  <c:v>3.0766298730003836E-2</c:v>
                </c:pt>
                <c:pt idx="15">
                  <c:v>2.0580110932347826E-2</c:v>
                </c:pt>
                <c:pt idx="16">
                  <c:v>3.5813328737834979E-2</c:v>
                </c:pt>
                <c:pt idx="17">
                  <c:v>6.0253693960616209E-2</c:v>
                </c:pt>
                <c:pt idx="18">
                  <c:v>0.12902373598778716</c:v>
                </c:pt>
                <c:pt idx="19">
                  <c:v>0.15828731285040087</c:v>
                </c:pt>
                <c:pt idx="20">
                  <c:v>0.17771555064323105</c:v>
                </c:pt>
                <c:pt idx="21">
                  <c:v>0.15695597081513465</c:v>
                </c:pt>
                <c:pt idx="22">
                  <c:v>0.1646653292727544</c:v>
                </c:pt>
                <c:pt idx="23">
                  <c:v>0.20550380071105945</c:v>
                </c:pt>
                <c:pt idx="24">
                  <c:v>0.23613707424061381</c:v>
                </c:pt>
                <c:pt idx="25">
                  <c:v>0.20434418088736331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5030528"/>
        <c:axId val="84857344"/>
      </c:lineChart>
      <c:catAx>
        <c:axId val="115030528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crossAx val="84857344"/>
        <c:crosses val="autoZero"/>
        <c:auto val="1"/>
        <c:lblAlgn val="ctr"/>
        <c:lblOffset val="100"/>
        <c:noMultiLvlLbl val="0"/>
      </c:catAx>
      <c:valAx>
        <c:axId val="84857344"/>
        <c:scaling>
          <c:orientation val="minMax"/>
        </c:scaling>
        <c:delete val="0"/>
        <c:axPos val="l"/>
        <c:majorGridlines/>
        <c:numFmt formatCode="0.00%" sourceLinked="1"/>
        <c:majorTickMark val="none"/>
        <c:minorTickMark val="none"/>
        <c:tickLblPos val="nextTo"/>
        <c:crossAx val="115030528"/>
        <c:crosses val="autoZero"/>
        <c:crossBetween val="between"/>
      </c:valAx>
      <c:dTable>
        <c:showHorzBorder val="1"/>
        <c:showVertBorder val="1"/>
        <c:showOutline val="1"/>
        <c:showKeys val="1"/>
      </c:dTable>
    </c:plotArea>
    <c:plotVisOnly val="1"/>
    <c:dispBlanksAs val="zero"/>
    <c:showDLblsOverMax val="0"/>
  </c:chart>
  <c:printSettings>
    <c:headerFooter/>
    <c:pageMargins b="0.75000000000000433" l="0.70000000000000062" r="0.70000000000000062" t="0.75000000000000433" header="0.30000000000000032" footer="0.30000000000000032"/>
    <c:pageSetup/>
  </c:printSettings>
  <c:userShapes r:id="rId1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10"/>
    </mc:Choice>
    <mc:Fallback>
      <c:style val="10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회사 수익률 </a:t>
            </a:r>
            <a:r>
              <a:rPr lang="en-US" altLang="ko-KR"/>
              <a:t>vs</a:t>
            </a:r>
            <a:r>
              <a:rPr lang="en-US" altLang="ko-KR" baseline="0"/>
              <a:t> </a:t>
            </a:r>
            <a:r>
              <a:rPr lang="ko-KR" altLang="en-US" baseline="0"/>
              <a:t>시중은행 금리 </a:t>
            </a:r>
            <a:r>
              <a:rPr lang="en-US" altLang="ko-KR" baseline="0"/>
              <a:t>(</a:t>
            </a:r>
            <a:r>
              <a:rPr lang="ko-KR" altLang="en-US" baseline="0"/>
              <a:t>원리금 비교</a:t>
            </a:r>
            <a:r>
              <a:rPr lang="en-US" altLang="ko-KR" baseline="0"/>
              <a:t>)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5.0221583133036873E-2"/>
          <c:y val="0.15551194263766643"/>
          <c:w val="0.74918615507253428"/>
          <c:h val="0.74252568923386464"/>
        </c:manualLayout>
      </c:layout>
      <c:lineChart>
        <c:grouping val="standard"/>
        <c:varyColors val="0"/>
        <c:ser>
          <c:idx val="0"/>
          <c:order val="0"/>
          <c:tx>
            <c:strRef>
              <c:f>인쇄영역_2016.02부터!$H$37</c:f>
              <c:strCache>
                <c:ptCount val="1"/>
                <c:pt idx="0">
                  <c:v>총 수익
(투자원금 + 순수익)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pPr>
              <a:solidFill>
                <a:srgbClr val="FF0000"/>
              </a:solidFill>
              <a:ln>
                <a:solidFill>
                  <a:srgbClr val="FF0000"/>
                </a:solidFill>
              </a:ln>
            </c:spPr>
          </c:marker>
          <c:dLbls>
            <c:dLbl>
              <c:idx val="1"/>
              <c:numFmt formatCode="#,###&quot;억&quot;" sourceLinked="0"/>
              <c:spPr>
                <a:noFill/>
              </c:spPr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3.7208337422426761E-2"/>
                  <c:y val="-8.9182676821912929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2.8091838929007292E-2"/>
                  <c:y val="-7.917479068644051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2.0277697363219625E-2"/>
                  <c:y val="-6.1660989949363594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numFmt formatCode="#,###&quot;억&quot;" sourceLinked="0"/>
              <c:spPr/>
              <c:txPr>
                <a:bodyPr/>
                <a:lstStyle/>
                <a:p>
                  <a:pPr>
                    <a:defRPr sz="1200" b="1"/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numFmt formatCode="#,###&quot;억&quot;" sourceLinked="0"/>
              <c:spPr/>
              <c:txPr>
                <a:bodyPr/>
                <a:lstStyle/>
                <a:p>
                  <a:pPr>
                    <a:defRPr sz="1400" b="1">
                      <a:solidFill>
                        <a:sysClr val="windowText" lastClr="000000"/>
                      </a:solidFill>
                    </a:defRPr>
                  </a:pPr>
                  <a:endParaRPr lang="ko-KR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layout>
                <c:manualLayout>
                  <c:x val="-4.0901494006534818E-2"/>
                  <c:y val="-4.4147189212286782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layout>
                <c:manualLayout>
                  <c:x val="-4.5117412784701806E-2"/>
                  <c:y val="-4.4147189212286782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layout>
                <c:manualLayout>
                  <c:x val="-4.9650244722466402E-2"/>
                  <c:y val="-5.9159018415495507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layout>
                <c:manualLayout>
                  <c:x val="-5.2666784402561201E-2"/>
                  <c:y val="-6.6665130022732527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layout>
                <c:manualLayout>
                  <c:x val="-4.2591274215859828E-2"/>
                  <c:y val="-4.4610152448868672E-2"/>
                </c:manualLayout>
              </c:layout>
              <c:numFmt formatCode="#,###&quot;억&quot;" sourceLinked="0"/>
              <c:spPr>
                <a:noFill/>
              </c:spPr>
              <c:txPr>
                <a:bodyPr/>
                <a:lstStyle/>
                <a:p>
                  <a:pPr>
                    <a:defRPr sz="2000" b="1">
                      <a:solidFill>
                        <a:sysClr val="windowText" lastClr="000000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numFmt formatCode="#,###&quot;억&quot;" sourceLinked="0"/>
            <c:txPr>
              <a:bodyPr/>
              <a:lstStyle/>
              <a:p>
                <a:pPr>
                  <a:defRPr b="1"/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val>
            <c:numRef>
              <c:f>인쇄영역_2016.02부터!$H$39:$H$59</c:f>
              <c:numCache>
                <c:formatCode>_(* #,##0_);_(* \(#,##0\);_(* "-"_);_(@_)</c:formatCode>
                <c:ptCount val="21"/>
                <c:pt idx="0">
                  <c:v>1000000000</c:v>
                </c:pt>
                <c:pt idx="1">
                  <c:v>1146799088.9110017</c:v>
                </c:pt>
                <c:pt idx="2">
                  <c:v>1315148150.3271031</c:v>
                </c:pt>
                <c:pt idx="3">
                  <c:v>1508210700.5781107</c:v>
                </c:pt>
                <c:pt idx="4">
                  <c:v>1729614657.3088007</c:v>
                </c:pt>
                <c:pt idx="5">
                  <c:v>1983520513.1688471</c:v>
                </c:pt>
                <c:pt idx="6">
                  <c:v>2274699517.338316</c:v>
                </c:pt>
                <c:pt idx="7">
                  <c:v>2608623334.0298753</c:v>
                </c:pt>
                <c:pt idx="8">
                  <c:v>2991566862.7774405</c:v>
                </c:pt>
                <c:pt idx="9">
                  <c:v>3430726152.6495123</c:v>
                </c:pt>
                <c:pt idx="10">
                  <c:v>3934353626.1616058</c:v>
                </c:pt>
                <c:pt idx="11">
                  <c:v>5174257894.1791668</c:v>
                </c:pt>
                <c:pt idx="12">
                  <c:v>6804915698.8451443</c:v>
                </c:pt>
                <c:pt idx="13">
                  <c:v>8949472294.4680576</c:v>
                </c:pt>
                <c:pt idx="14">
                  <c:v>11769881934.473324</c:v>
                </c:pt>
                <c:pt idx="15">
                  <c:v>15479138455.690975</c:v>
                </c:pt>
                <c:pt idx="16">
                  <c:v>20357360308.659122</c:v>
                </c:pt>
                <c:pt idx="17">
                  <c:v>26772944755.475433</c:v>
                </c:pt>
                <c:pt idx="18">
                  <c:v>35210388773.973228</c:v>
                </c:pt>
                <c:pt idx="19">
                  <c:v>46306877668.389099</c:v>
                </c:pt>
                <c:pt idx="20">
                  <c:v>60900404513.005356</c:v>
                </c:pt>
              </c:numCache>
            </c:numRef>
          </c:val>
          <c:smooth val="0"/>
        </c:ser>
        <c:ser>
          <c:idx val="6"/>
          <c:order val="1"/>
          <c:tx>
            <c:strRef>
              <c:f>인쇄영역_2016.02부터!$I$37</c:f>
              <c:strCache>
                <c:ptCount val="1"/>
                <c:pt idx="0">
                  <c:v>연 2% 복리 수익
(시중은행 금리)</c:v>
                </c:pt>
              </c:strCache>
            </c:strRef>
          </c:tx>
          <c:spPr>
            <a:ln>
              <a:solidFill>
                <a:srgbClr val="00B0F0"/>
              </a:solidFill>
            </a:ln>
          </c:spPr>
          <c:marker>
            <c:spPr>
              <a:solidFill>
                <a:srgbClr val="00B0F0"/>
              </a:solidFill>
              <a:ln>
                <a:solidFill>
                  <a:srgbClr val="00B0F0"/>
                </a:solidFill>
              </a:ln>
            </c:spPr>
          </c:marker>
          <c:dLbls>
            <c:dLbl>
              <c:idx val="0"/>
              <c:numFmt formatCode="#,###&quot;억&quot;" sourceLinked="0"/>
              <c:spPr/>
              <c:txPr>
                <a:bodyPr/>
                <a:lstStyle/>
                <a:p>
                  <a:pPr>
                    <a:defRPr b="1">
                      <a:solidFill>
                        <a:sysClr val="windowText" lastClr="000000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2.788371664340019E-2"/>
                  <c:y val="5.394374331211934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b="1"/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numFmt formatCode="#,###&quot;억&quot;" sourceLinked="0"/>
              <c:spPr>
                <a:noFill/>
              </c:spPr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numFmt formatCode="#,###&quot;억&quot;" sourceLinked="0"/>
              <c:spPr/>
              <c:txPr>
                <a:bodyPr/>
                <a:lstStyle/>
                <a:p>
                  <a:pPr>
                    <a:defRPr sz="1200" b="1"/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layout>
                <c:manualLayout>
                  <c:x val="-3.4221955771345756E-2"/>
                  <c:y val="4.5298293123498923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sz="1400" b="1">
                      <a:solidFill>
                        <a:schemeClr val="tx1"/>
                      </a:solidFill>
                    </a:defRPr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numFmt formatCode="#,###&quot;억&quot;" sourceLinked="0"/>
              <c:spPr/>
              <c:txPr>
                <a:bodyPr/>
                <a:lstStyle/>
                <a:p>
                  <a:pPr>
                    <a:defRPr>
                      <a:solidFill>
                        <a:schemeClr val="bg1"/>
                      </a:solidFill>
                    </a:defRPr>
                  </a:pPr>
                  <a:endParaRPr lang="ko-KR"/>
                </a:p>
              </c:tx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layout>
                <c:manualLayout>
                  <c:x val="-3.5627286936259744E-2"/>
                  <c:y val="3.9956485395873861E-2"/>
                </c:manualLayout>
              </c:layout>
              <c:numFmt formatCode="#,###&quot;억&quot;" sourceLinked="0"/>
              <c:spPr/>
              <c:txPr>
                <a:bodyPr/>
                <a:lstStyle/>
                <a:p>
                  <a:pPr>
                    <a:defRPr sz="1500" b="1"/>
                  </a:pPr>
                  <a:endParaRPr lang="ko-KR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numFmt formatCode="#,###&quot;억&quot;" sourceLinked="0"/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numRef>
              <c:f>인쇄영역_2016.02부터!$D$39:$D$59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12</c:v>
                </c:pt>
                <c:pt idx="12">
                  <c:v>14</c:v>
                </c:pt>
                <c:pt idx="13">
                  <c:v>16</c:v>
                </c:pt>
                <c:pt idx="14">
                  <c:v>18</c:v>
                </c:pt>
                <c:pt idx="15">
                  <c:v>20</c:v>
                </c:pt>
                <c:pt idx="16">
                  <c:v>22</c:v>
                </c:pt>
                <c:pt idx="17">
                  <c:v>24</c:v>
                </c:pt>
                <c:pt idx="18">
                  <c:v>26</c:v>
                </c:pt>
                <c:pt idx="19">
                  <c:v>28</c:v>
                </c:pt>
                <c:pt idx="20">
                  <c:v>30</c:v>
                </c:pt>
              </c:numCache>
            </c:numRef>
          </c:cat>
          <c:val>
            <c:numRef>
              <c:f>인쇄영역_2016.02부터!$I$39:$I$59</c:f>
              <c:numCache>
                <c:formatCode>_(* #,##0_);_(* \(#,##0\);_(* "-"_);_(@_)</c:formatCode>
                <c:ptCount val="21"/>
                <c:pt idx="0">
                  <c:v>1000000000</c:v>
                </c:pt>
                <c:pt idx="1">
                  <c:v>1016920000</c:v>
                </c:pt>
                <c:pt idx="2">
                  <c:v>1034178400</c:v>
                </c:pt>
                <c:pt idx="3">
                  <c:v>1051781967.9999999</c:v>
                </c:pt>
                <c:pt idx="4">
                  <c:v>1069737607.36</c:v>
                </c:pt>
                <c:pt idx="5">
                  <c:v>1088052359.5072</c:v>
                </c:pt>
                <c:pt idx="6">
                  <c:v>1106733406.6973441</c:v>
                </c:pt>
                <c:pt idx="7">
                  <c:v>1125788074.8312907</c:v>
                </c:pt>
                <c:pt idx="8">
                  <c:v>1145223836.3279166</c:v>
                </c:pt>
                <c:pt idx="9">
                  <c:v>1165048313.0544751</c:v>
                </c:pt>
                <c:pt idx="10">
                  <c:v>1185269279.3155646</c:v>
                </c:pt>
                <c:pt idx="11">
                  <c:v>1226932558.1999133</c:v>
                </c:pt>
                <c:pt idx="12">
                  <c:v>1270279033.5511899</c:v>
                </c:pt>
                <c:pt idx="13">
                  <c:v>1315376706.5066576</c:v>
                </c:pt>
                <c:pt idx="14">
                  <c:v>1362296325.4495268</c:v>
                </c:pt>
                <c:pt idx="15">
                  <c:v>1411111496.9976876</c:v>
                </c:pt>
                <c:pt idx="16">
                  <c:v>1461898801.4763942</c:v>
                </c:pt>
                <c:pt idx="17">
                  <c:v>1514737913.0560403</c:v>
                </c:pt>
                <c:pt idx="18">
                  <c:v>1569711724.7435048</c:v>
                </c:pt>
                <c:pt idx="19">
                  <c:v>1626906478.4231422</c:v>
                </c:pt>
                <c:pt idx="20">
                  <c:v>1686411900.151437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6625920"/>
        <c:axId val="122666304"/>
      </c:lineChart>
      <c:catAx>
        <c:axId val="11662592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900"/>
                </a:pPr>
                <a:r>
                  <a:rPr lang="ko-KR" altLang="en-US" sz="900"/>
                  <a:t>년</a:t>
                </a:r>
              </a:p>
            </c:rich>
          </c:tx>
          <c:layout>
            <c:manualLayout>
              <c:xMode val="edge"/>
              <c:yMode val="edge"/>
              <c:x val="0.79156813105935386"/>
              <c:y val="0.90411755562503249"/>
            </c:manualLayout>
          </c:layout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>
              <a:defRPr sz="1050" b="1"/>
            </a:pPr>
            <a:endParaRPr lang="ko-KR"/>
          </a:p>
        </c:txPr>
        <c:crossAx val="122666304"/>
        <c:crosses val="autoZero"/>
        <c:auto val="1"/>
        <c:lblAlgn val="ctr"/>
        <c:lblOffset val="100"/>
        <c:noMultiLvlLbl val="0"/>
      </c:catAx>
      <c:valAx>
        <c:axId val="122666304"/>
        <c:scaling>
          <c:orientation val="minMax"/>
        </c:scaling>
        <c:delete val="0"/>
        <c:axPos val="l"/>
        <c:majorGridlines/>
        <c:numFmt formatCode="#,###&quot;억&quot;" sourceLinked="0"/>
        <c:majorTickMark val="none"/>
        <c:minorTickMark val="none"/>
        <c:tickLblPos val="nextTo"/>
        <c:txPr>
          <a:bodyPr/>
          <a:lstStyle/>
          <a:p>
            <a:pPr>
              <a:defRPr b="1"/>
            </a:pPr>
            <a:endParaRPr lang="ko-KR"/>
          </a:p>
        </c:txPr>
        <c:crossAx val="116625920"/>
        <c:crosses val="autoZero"/>
        <c:crossBetween val="between"/>
        <c:dispUnits>
          <c:builtInUnit val="hundredMillions"/>
        </c:dispUnits>
      </c:valAx>
    </c:plotArea>
    <c:legend>
      <c:legendPos val="r"/>
      <c:layout>
        <c:manualLayout>
          <c:xMode val="edge"/>
          <c:yMode val="edge"/>
          <c:x val="0.81107920913896714"/>
          <c:y val="0.33355355122178298"/>
          <c:w val="0.17943494565234386"/>
          <c:h val="0.35066280637175662"/>
        </c:manualLayout>
      </c:layout>
      <c:overlay val="0"/>
      <c:txPr>
        <a:bodyPr/>
        <a:lstStyle/>
        <a:p>
          <a:pPr>
            <a:defRPr sz="1050" b="1"/>
          </a:pPr>
          <a:endParaRPr lang="ko-KR"/>
        </a:p>
      </c:txPr>
    </c:legend>
    <c:plotVisOnly val="1"/>
    <c:dispBlanksAs val="gap"/>
    <c:showDLblsOverMax val="0"/>
  </c:chart>
  <c:printSettings>
    <c:headerFooter/>
    <c:pageMargins b="0.75000000000000466" l="0.70000000000000062" r="0.70000000000000062" t="0.75000000000000466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ko-KR" altLang="en-US"/>
              <a:t>회사 수익률 </a:t>
            </a:r>
            <a:r>
              <a:rPr lang="en-US" altLang="ko-KR"/>
              <a:t>VS </a:t>
            </a:r>
            <a:r>
              <a:rPr lang="ko-KR" altLang="en-US"/>
              <a:t>코스피 수익률</a:t>
            </a:r>
            <a:endParaRPr lang="en-US" altLang="ko-KR"/>
          </a:p>
        </c:rich>
      </c:tx>
      <c:layout>
        <c:manualLayout>
          <c:xMode val="edge"/>
          <c:yMode val="edge"/>
          <c:x val="0.37679003150064333"/>
          <c:y val="2.555004224531425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3399295338468414"/>
          <c:y val="0.10970184817539005"/>
          <c:w val="0.8419163812893512"/>
          <c:h val="0.6579933378281102"/>
        </c:manualLayout>
      </c:layout>
      <c:barChart>
        <c:barDir val="col"/>
        <c:grouping val="clustered"/>
        <c:varyColors val="0"/>
        <c:ser>
          <c:idx val="8"/>
          <c:order val="0"/>
          <c:tx>
            <c:strRef>
              <c:f>'Raw data_2016.02부터'!$F$2</c:f>
              <c:strCache>
                <c:ptCount val="1"/>
                <c:pt idx="0">
                  <c:v>회사 수익률</c:v>
                </c:pt>
              </c:strCache>
            </c:strRef>
          </c:tx>
          <c:spPr>
            <a:solidFill>
              <a:srgbClr val="FF0000"/>
            </a:solidFill>
          </c:spPr>
          <c:invertIfNegative val="0"/>
          <c:cat>
            <c:strRef>
              <c:f>'Raw data_2016.02부터'!$A$4:$A$26</c:f>
              <c:strCache>
                <c:ptCount val="23"/>
                <c:pt idx="0">
                  <c:v>16년 02월</c:v>
                </c:pt>
                <c:pt idx="1">
                  <c:v>16년 03월</c:v>
                </c:pt>
                <c:pt idx="2">
                  <c:v>16년 04월</c:v>
                </c:pt>
                <c:pt idx="3">
                  <c:v>16년 05월</c:v>
                </c:pt>
                <c:pt idx="4">
                  <c:v>16년 06월</c:v>
                </c:pt>
                <c:pt idx="5">
                  <c:v>16년 07월</c:v>
                </c:pt>
                <c:pt idx="6">
                  <c:v>16년 08월</c:v>
                </c:pt>
                <c:pt idx="7">
                  <c:v>16년 09월</c:v>
                </c:pt>
                <c:pt idx="8">
                  <c:v>16년 10월</c:v>
                </c:pt>
                <c:pt idx="9">
                  <c:v>16년 11월</c:v>
                </c:pt>
                <c:pt idx="10">
                  <c:v>16년 12월</c:v>
                </c:pt>
                <c:pt idx="11">
                  <c:v>17년 01월</c:v>
                </c:pt>
                <c:pt idx="12">
                  <c:v>17년 02월</c:v>
                </c:pt>
                <c:pt idx="13">
                  <c:v>17년 03월</c:v>
                </c:pt>
                <c:pt idx="14">
                  <c:v>17년 04월</c:v>
                </c:pt>
                <c:pt idx="15">
                  <c:v>17년 05월</c:v>
                </c:pt>
                <c:pt idx="16">
                  <c:v>17년 06월</c:v>
                </c:pt>
                <c:pt idx="17">
                  <c:v>17년 07월</c:v>
                </c:pt>
                <c:pt idx="18">
                  <c:v>17년 08월</c:v>
                </c:pt>
                <c:pt idx="19">
                  <c:v>17년 09월</c:v>
                </c:pt>
                <c:pt idx="20">
                  <c:v>17년 10월</c:v>
                </c:pt>
                <c:pt idx="21">
                  <c:v>17년 11월</c:v>
                </c:pt>
                <c:pt idx="22">
                  <c:v>17년 12월</c:v>
                </c:pt>
              </c:strCache>
            </c:strRef>
          </c:cat>
          <c:val>
            <c:numRef>
              <c:f>'Raw data_2016.02부터'!$F$4:$F$26</c:f>
              <c:numCache>
                <c:formatCode>0.00%</c:formatCode>
                <c:ptCount val="23"/>
                <c:pt idx="0">
                  <c:v>1.9557228641157217E-2</c:v>
                </c:pt>
                <c:pt idx="1">
                  <c:v>1.4686816804002627E-2</c:v>
                </c:pt>
                <c:pt idx="2">
                  <c:v>2.2426804980382568E-2</c:v>
                </c:pt>
                <c:pt idx="3">
                  <c:v>7.7294327554276289E-3</c:v>
                </c:pt>
                <c:pt idx="4">
                  <c:v>-8.2719418415845257E-3</c:v>
                </c:pt>
                <c:pt idx="5">
                  <c:v>1.6815522528409513E-2</c:v>
                </c:pt>
                <c:pt idx="6">
                  <c:v>1.3463531721700494E-2</c:v>
                </c:pt>
                <c:pt idx="7">
                  <c:v>1.8222893385056078E-2</c:v>
                </c:pt>
                <c:pt idx="8">
                  <c:v>1.4950432317975984E-2</c:v>
                </c:pt>
                <c:pt idx="9">
                  <c:v>8.7820430163179659E-3</c:v>
                </c:pt>
                <c:pt idx="10">
                  <c:v>1.9725766167920683E-2</c:v>
                </c:pt>
                <c:pt idx="11">
                  <c:v>-1.2971078071465499E-2</c:v>
                </c:pt>
                <c:pt idx="12">
                  <c:v>-3.3830925399412279E-4</c:v>
                </c:pt>
                <c:pt idx="13">
                  <c:v>-1.5654325541271988E-3</c:v>
                </c:pt>
                <c:pt idx="14">
                  <c:v>4.411564088681974E-2</c:v>
                </c:pt>
                <c:pt idx="15">
                  <c:v>3.3226886736959969E-2</c:v>
                </c:pt>
                <c:pt idx="16">
                  <c:v>3.2317893209361417E-2</c:v>
                </c:pt>
                <c:pt idx="17">
                  <c:v>3.7690437815428884E-2</c:v>
                </c:pt>
                <c:pt idx="18">
                  <c:v>1.3992818990252952E-3</c:v>
                </c:pt>
                <c:pt idx="19">
                  <c:v>6.8244017438484567E-3</c:v>
                </c:pt>
                <c:pt idx="20">
                  <c:v>3.4719084585015735E-2</c:v>
                </c:pt>
                <c:pt idx="21">
                  <c:v>2.2104316359982942E-2</c:v>
                </c:pt>
                <c:pt idx="22">
                  <c:v>2.0836834671869864E-2</c:v>
                </c:pt>
              </c:numCache>
            </c:numRef>
          </c:val>
        </c:ser>
        <c:ser>
          <c:idx val="2"/>
          <c:order val="2"/>
          <c:tx>
            <c:strRef>
              <c:f>'Raw data_2016.02부터'!$I$2</c:f>
              <c:strCache>
                <c:ptCount val="1"/>
                <c:pt idx="0">
                  <c:v>코스피수익률</c:v>
                </c:pt>
              </c:strCache>
            </c:strRef>
          </c:tx>
          <c:spPr>
            <a:solidFill>
              <a:srgbClr val="0070C0"/>
            </a:solidFill>
          </c:spPr>
          <c:invertIfNegative val="0"/>
          <c:cat>
            <c:strRef>
              <c:f>'Raw data_2016.02부터'!$A$4:$A$26</c:f>
              <c:strCache>
                <c:ptCount val="23"/>
                <c:pt idx="0">
                  <c:v>16년 02월</c:v>
                </c:pt>
                <c:pt idx="1">
                  <c:v>16년 03월</c:v>
                </c:pt>
                <c:pt idx="2">
                  <c:v>16년 04월</c:v>
                </c:pt>
                <c:pt idx="3">
                  <c:v>16년 05월</c:v>
                </c:pt>
                <c:pt idx="4">
                  <c:v>16년 06월</c:v>
                </c:pt>
                <c:pt idx="5">
                  <c:v>16년 07월</c:v>
                </c:pt>
                <c:pt idx="6">
                  <c:v>16년 08월</c:v>
                </c:pt>
                <c:pt idx="7">
                  <c:v>16년 09월</c:v>
                </c:pt>
                <c:pt idx="8">
                  <c:v>16년 10월</c:v>
                </c:pt>
                <c:pt idx="9">
                  <c:v>16년 11월</c:v>
                </c:pt>
                <c:pt idx="10">
                  <c:v>16년 12월</c:v>
                </c:pt>
                <c:pt idx="11">
                  <c:v>17년 01월</c:v>
                </c:pt>
                <c:pt idx="12">
                  <c:v>17년 02월</c:v>
                </c:pt>
                <c:pt idx="13">
                  <c:v>17년 03월</c:v>
                </c:pt>
                <c:pt idx="14">
                  <c:v>17년 04월</c:v>
                </c:pt>
                <c:pt idx="15">
                  <c:v>17년 05월</c:v>
                </c:pt>
                <c:pt idx="16">
                  <c:v>17년 06월</c:v>
                </c:pt>
                <c:pt idx="17">
                  <c:v>17년 07월</c:v>
                </c:pt>
                <c:pt idx="18">
                  <c:v>17년 08월</c:v>
                </c:pt>
                <c:pt idx="19">
                  <c:v>17년 09월</c:v>
                </c:pt>
                <c:pt idx="20">
                  <c:v>17년 10월</c:v>
                </c:pt>
                <c:pt idx="21">
                  <c:v>17년 11월</c:v>
                </c:pt>
                <c:pt idx="22">
                  <c:v>17년 12월</c:v>
                </c:pt>
              </c:strCache>
            </c:strRef>
          </c:cat>
          <c:val>
            <c:numRef>
              <c:f>'Raw data_2016.02부터'!$I$4:$I$26</c:f>
              <c:numCache>
                <c:formatCode>0.00%</c:formatCode>
                <c:ptCount val="23"/>
                <c:pt idx="0">
                  <c:v>2.4057822453271011E-3</c:v>
                </c:pt>
                <c:pt idx="1">
                  <c:v>4.1316665449271033E-2</c:v>
                </c:pt>
                <c:pt idx="2">
                  <c:v>-8.5176741739099537E-4</c:v>
                </c:pt>
                <c:pt idx="3">
                  <c:v>-5.3907679963894391E-3</c:v>
                </c:pt>
                <c:pt idx="4">
                  <c:v>-6.5796107693859946E-3</c:v>
                </c:pt>
                <c:pt idx="5">
                  <c:v>2.3264902174740604E-2</c:v>
                </c:pt>
                <c:pt idx="6">
                  <c:v>9.1558831260942844E-3</c:v>
                </c:pt>
                <c:pt idx="7">
                  <c:v>4.4135354975057221E-3</c:v>
                </c:pt>
                <c:pt idx="8">
                  <c:v>-5.4608710970185806E-3</c:v>
                </c:pt>
                <c:pt idx="9">
                  <c:v>-2.3636265233927173E-2</c:v>
                </c:pt>
                <c:pt idx="10">
                  <c:v>2.3502970626325882E-2</c:v>
                </c:pt>
                <c:pt idx="11">
                  <c:v>2.7606138636285277E-2</c:v>
                </c:pt>
                <c:pt idx="12">
                  <c:v>-1.018618779765601E-2</c:v>
                </c:pt>
                <c:pt idx="13">
                  <c:v>1.5233217805487153E-2</c:v>
                </c:pt>
                <c:pt idx="14">
                  <c:v>2.4440365222781233E-2</c:v>
                </c:pt>
                <c:pt idx="15">
                  <c:v>6.8770042027170936E-2</c:v>
                </c:pt>
                <c:pt idx="16">
                  <c:v>2.9263576862613723E-2</c:v>
                </c:pt>
                <c:pt idx="17">
                  <c:v>1.9428237792830174E-2</c:v>
                </c:pt>
                <c:pt idx="18">
                  <c:v>-2.0759579828096397E-2</c:v>
                </c:pt>
                <c:pt idx="19">
                  <c:v>7.7093584576197437E-3</c:v>
                </c:pt>
                <c:pt idx="20">
                  <c:v>4.0838471438305046E-2</c:v>
                </c:pt>
                <c:pt idx="21">
                  <c:v>3.0633273529554358E-2</c:v>
                </c:pt>
                <c:pt idx="22">
                  <c:v>-3.1792893353250508E-2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2879488"/>
        <c:axId val="71904640"/>
      </c:barChart>
      <c:lineChart>
        <c:grouping val="standard"/>
        <c:varyColors val="0"/>
        <c:ser>
          <c:idx val="9"/>
          <c:order val="1"/>
          <c:tx>
            <c:strRef>
              <c:f>'Raw data_2016.02부터'!$G$2</c:f>
              <c:strCache>
                <c:ptCount val="1"/>
                <c:pt idx="0">
                  <c:v>회사누적수익률</c:v>
                </c:pt>
              </c:strCache>
            </c:strRef>
          </c:tx>
          <c:spPr>
            <a:ln>
              <a:solidFill>
                <a:srgbClr val="FF0000"/>
              </a:solidFill>
            </a:ln>
          </c:spPr>
          <c:marker>
            <c:spPr>
              <a:solidFill>
                <a:srgbClr val="C00000"/>
              </a:solidFill>
              <a:ln>
                <a:solidFill>
                  <a:srgbClr val="FF0000"/>
                </a:solidFill>
              </a:ln>
            </c:spPr>
          </c:marker>
          <c:cat>
            <c:strRef>
              <c:f>'Raw data_2016.02부터'!$A$4:$A$25</c:f>
              <c:strCache>
                <c:ptCount val="22"/>
                <c:pt idx="0">
                  <c:v>16년 02월</c:v>
                </c:pt>
                <c:pt idx="1">
                  <c:v>16년 03월</c:v>
                </c:pt>
                <c:pt idx="2">
                  <c:v>16년 04월</c:v>
                </c:pt>
                <c:pt idx="3">
                  <c:v>16년 05월</c:v>
                </c:pt>
                <c:pt idx="4">
                  <c:v>16년 06월</c:v>
                </c:pt>
                <c:pt idx="5">
                  <c:v>16년 07월</c:v>
                </c:pt>
                <c:pt idx="6">
                  <c:v>16년 08월</c:v>
                </c:pt>
                <c:pt idx="7">
                  <c:v>16년 09월</c:v>
                </c:pt>
                <c:pt idx="8">
                  <c:v>16년 10월</c:v>
                </c:pt>
                <c:pt idx="9">
                  <c:v>16년 11월</c:v>
                </c:pt>
                <c:pt idx="10">
                  <c:v>16년 12월</c:v>
                </c:pt>
                <c:pt idx="11">
                  <c:v>17년 01월</c:v>
                </c:pt>
                <c:pt idx="12">
                  <c:v>17년 02월</c:v>
                </c:pt>
                <c:pt idx="13">
                  <c:v>17년 03월</c:v>
                </c:pt>
                <c:pt idx="14">
                  <c:v>17년 04월</c:v>
                </c:pt>
                <c:pt idx="15">
                  <c:v>17년 05월</c:v>
                </c:pt>
                <c:pt idx="16">
                  <c:v>17년 06월</c:v>
                </c:pt>
                <c:pt idx="17">
                  <c:v>17년 07월</c:v>
                </c:pt>
                <c:pt idx="18">
                  <c:v>17년 08월</c:v>
                </c:pt>
                <c:pt idx="19">
                  <c:v>17년 09월</c:v>
                </c:pt>
                <c:pt idx="20">
                  <c:v>17년 10월</c:v>
                </c:pt>
                <c:pt idx="21">
                  <c:v>17년 11월</c:v>
                </c:pt>
              </c:strCache>
            </c:strRef>
          </c:cat>
          <c:val>
            <c:numRef>
              <c:f>'Raw data_2016.02부터'!$G$4:$G$26</c:f>
              <c:numCache>
                <c:formatCode>0.00%</c:formatCode>
                <c:ptCount val="23"/>
                <c:pt idx="0">
                  <c:v>1.9557228641157217E-2</c:v>
                </c:pt>
                <c:pt idx="1">
                  <c:v>3.424404544515984E-2</c:v>
                </c:pt>
                <c:pt idx="2">
                  <c:v>5.6670850425542409E-2</c:v>
                </c:pt>
                <c:pt idx="3">
                  <c:v>6.4400283180970033E-2</c:v>
                </c:pt>
                <c:pt idx="4">
                  <c:v>5.6128341339385504E-2</c:v>
                </c:pt>
                <c:pt idx="5">
                  <c:v>7.2943863867795014E-2</c:v>
                </c:pt>
                <c:pt idx="6">
                  <c:v>8.6407395589495506E-2</c:v>
                </c:pt>
                <c:pt idx="7">
                  <c:v>0.10463028897455158</c:v>
                </c:pt>
                <c:pt idx="8">
                  <c:v>0.11958072129252756</c:v>
                </c:pt>
                <c:pt idx="9">
                  <c:v>0.12836276430884552</c:v>
                </c:pt>
                <c:pt idx="10">
                  <c:v>0.14808853047676621</c:v>
                </c:pt>
                <c:pt idx="11">
                  <c:v>0.13511745240530071</c:v>
                </c:pt>
                <c:pt idx="12">
                  <c:v>0.1347791431513066</c:v>
                </c:pt>
                <c:pt idx="13">
                  <c:v>0.1332137105971794</c:v>
                </c:pt>
                <c:pt idx="14">
                  <c:v>0.17732935148399914</c:v>
                </c:pt>
                <c:pt idx="15">
                  <c:v>0.21055623822095912</c:v>
                </c:pt>
                <c:pt idx="16">
                  <c:v>0.24287413143032055</c:v>
                </c:pt>
                <c:pt idx="17">
                  <c:v>0.28056456924574946</c:v>
                </c:pt>
                <c:pt idx="18">
                  <c:v>0.28196385114477474</c:v>
                </c:pt>
                <c:pt idx="19">
                  <c:v>0.2887882528886232</c:v>
                </c:pt>
                <c:pt idx="20">
                  <c:v>0.32350733747363891</c:v>
                </c:pt>
                <c:pt idx="21">
                  <c:v>0.34561165383362186</c:v>
                </c:pt>
                <c:pt idx="22">
                  <c:v>0.36644848850549172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'Raw data_2016.02부터'!$J$2</c:f>
              <c:strCache>
                <c:ptCount val="1"/>
                <c:pt idx="0">
                  <c:v>코스피누적수익률</c:v>
                </c:pt>
              </c:strCache>
            </c:strRef>
          </c:tx>
          <c:spPr>
            <a:ln>
              <a:solidFill>
                <a:srgbClr val="0070C0"/>
              </a:solidFill>
            </a:ln>
          </c:spPr>
          <c:marker>
            <c:symbol val="diamond"/>
            <c:size val="7"/>
            <c:spPr>
              <a:solidFill>
                <a:srgbClr val="002060"/>
              </a:solidFill>
              <a:ln>
                <a:solidFill>
                  <a:srgbClr val="0070C0"/>
                </a:solidFill>
              </a:ln>
            </c:spPr>
          </c:marker>
          <c:cat>
            <c:strRef>
              <c:f>'Raw data_2016.02부터'!$A$4:$A$25</c:f>
              <c:strCache>
                <c:ptCount val="22"/>
                <c:pt idx="0">
                  <c:v>16년 02월</c:v>
                </c:pt>
                <c:pt idx="1">
                  <c:v>16년 03월</c:v>
                </c:pt>
                <c:pt idx="2">
                  <c:v>16년 04월</c:v>
                </c:pt>
                <c:pt idx="3">
                  <c:v>16년 05월</c:v>
                </c:pt>
                <c:pt idx="4">
                  <c:v>16년 06월</c:v>
                </c:pt>
                <c:pt idx="5">
                  <c:v>16년 07월</c:v>
                </c:pt>
                <c:pt idx="6">
                  <c:v>16년 08월</c:v>
                </c:pt>
                <c:pt idx="7">
                  <c:v>16년 09월</c:v>
                </c:pt>
                <c:pt idx="8">
                  <c:v>16년 10월</c:v>
                </c:pt>
                <c:pt idx="9">
                  <c:v>16년 11월</c:v>
                </c:pt>
                <c:pt idx="10">
                  <c:v>16년 12월</c:v>
                </c:pt>
                <c:pt idx="11">
                  <c:v>17년 01월</c:v>
                </c:pt>
                <c:pt idx="12">
                  <c:v>17년 02월</c:v>
                </c:pt>
                <c:pt idx="13">
                  <c:v>17년 03월</c:v>
                </c:pt>
                <c:pt idx="14">
                  <c:v>17년 04월</c:v>
                </c:pt>
                <c:pt idx="15">
                  <c:v>17년 05월</c:v>
                </c:pt>
                <c:pt idx="16">
                  <c:v>17년 06월</c:v>
                </c:pt>
                <c:pt idx="17">
                  <c:v>17년 07월</c:v>
                </c:pt>
                <c:pt idx="18">
                  <c:v>17년 08월</c:v>
                </c:pt>
                <c:pt idx="19">
                  <c:v>17년 09월</c:v>
                </c:pt>
                <c:pt idx="20">
                  <c:v>17년 10월</c:v>
                </c:pt>
                <c:pt idx="21">
                  <c:v>17년 11월</c:v>
                </c:pt>
              </c:strCache>
            </c:strRef>
          </c:cat>
          <c:val>
            <c:numRef>
              <c:f>'Raw data_2016.02부터'!$J$4:$J$26</c:f>
              <c:numCache>
                <c:formatCode>0.00%</c:formatCode>
                <c:ptCount val="23"/>
                <c:pt idx="0">
                  <c:v>2.4057822453271011E-3</c:v>
                </c:pt>
                <c:pt idx="1">
                  <c:v>4.3722447694598134E-2</c:v>
                </c:pt>
                <c:pt idx="2">
                  <c:v>4.287068027720714E-2</c:v>
                </c:pt>
                <c:pt idx="3">
                  <c:v>3.74799122808177E-2</c:v>
                </c:pt>
                <c:pt idx="4">
                  <c:v>3.0900301511431704E-2</c:v>
                </c:pt>
                <c:pt idx="5">
                  <c:v>5.4165203686172309E-2</c:v>
                </c:pt>
                <c:pt idx="6">
                  <c:v>6.3321086812266586E-2</c:v>
                </c:pt>
                <c:pt idx="7">
                  <c:v>6.7734622309772313E-2</c:v>
                </c:pt>
                <c:pt idx="8">
                  <c:v>6.2273751212753733E-2</c:v>
                </c:pt>
                <c:pt idx="9">
                  <c:v>3.8637485978826561E-2</c:v>
                </c:pt>
                <c:pt idx="10">
                  <c:v>6.2140456605152439E-2</c:v>
                </c:pt>
                <c:pt idx="11">
                  <c:v>8.9746595241437715E-2</c:v>
                </c:pt>
                <c:pt idx="12">
                  <c:v>7.9560407443781705E-2</c:v>
                </c:pt>
                <c:pt idx="13">
                  <c:v>9.4793625249268862E-2</c:v>
                </c:pt>
                <c:pt idx="14">
                  <c:v>0.11923399047205009</c:v>
                </c:pt>
                <c:pt idx="15">
                  <c:v>0.18800403249922104</c:v>
                </c:pt>
                <c:pt idx="16">
                  <c:v>0.21726760936183476</c:v>
                </c:pt>
                <c:pt idx="17">
                  <c:v>0.23669584715466493</c:v>
                </c:pt>
                <c:pt idx="18">
                  <c:v>0.21593626732656854</c:v>
                </c:pt>
                <c:pt idx="19">
                  <c:v>0.22364562578418828</c:v>
                </c:pt>
                <c:pt idx="20">
                  <c:v>0.26448409722249333</c:v>
                </c:pt>
                <c:pt idx="21">
                  <c:v>0.29511737075204769</c:v>
                </c:pt>
                <c:pt idx="22">
                  <c:v>0.26332447739879716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2879488"/>
        <c:axId val="71904640"/>
      </c:lineChart>
      <c:catAx>
        <c:axId val="122879488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crossAx val="71904640"/>
        <c:crosses val="autoZero"/>
        <c:auto val="1"/>
        <c:lblAlgn val="ctr"/>
        <c:lblOffset val="100"/>
        <c:noMultiLvlLbl val="0"/>
      </c:catAx>
      <c:valAx>
        <c:axId val="71904640"/>
        <c:scaling>
          <c:orientation val="minMax"/>
        </c:scaling>
        <c:delete val="0"/>
        <c:axPos val="l"/>
        <c:majorGridlines/>
        <c:numFmt formatCode="0.00%" sourceLinked="1"/>
        <c:majorTickMark val="none"/>
        <c:minorTickMark val="none"/>
        <c:tickLblPos val="nextTo"/>
        <c:crossAx val="122879488"/>
        <c:crosses val="autoZero"/>
        <c:crossBetween val="between"/>
      </c:valAx>
      <c:dTable>
        <c:showHorzBorder val="1"/>
        <c:showVertBorder val="1"/>
        <c:showOutline val="1"/>
        <c:showKeys val="1"/>
        <c:txPr>
          <a:bodyPr/>
          <a:lstStyle/>
          <a:p>
            <a:pPr rtl="0">
              <a:defRPr sz="900" baseline="0"/>
            </a:pPr>
            <a:endParaRPr lang="ko-KR"/>
          </a:p>
        </c:txPr>
      </c:dTable>
    </c:plotArea>
    <c:plotVisOnly val="1"/>
    <c:dispBlanksAs val="zero"/>
    <c:showDLblsOverMax val="0"/>
  </c:chart>
  <c:printSettings>
    <c:headerFooter/>
    <c:pageMargins b="0.75000000000000455" l="0.70000000000000062" r="0.70000000000000062" t="0.75000000000000455" header="0.30000000000000032" footer="0.30000000000000032"/>
    <c:pageSetup/>
  </c:printSettings>
  <c:userShapes r:id="rId1"/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1.png"/><Relationship Id="rId18" Type="http://schemas.openxmlformats.org/officeDocument/2006/relationships/image" Target="../media/image16.png"/><Relationship Id="rId26" Type="http://schemas.openxmlformats.org/officeDocument/2006/relationships/image" Target="../media/image24.png"/><Relationship Id="rId3" Type="http://schemas.openxmlformats.org/officeDocument/2006/relationships/image" Target="../media/image1.png"/><Relationship Id="rId21" Type="http://schemas.openxmlformats.org/officeDocument/2006/relationships/image" Target="../media/image19.png"/><Relationship Id="rId7" Type="http://schemas.openxmlformats.org/officeDocument/2006/relationships/image" Target="../media/image5.png"/><Relationship Id="rId12" Type="http://schemas.openxmlformats.org/officeDocument/2006/relationships/image" Target="../media/image10.png"/><Relationship Id="rId17" Type="http://schemas.openxmlformats.org/officeDocument/2006/relationships/image" Target="../media/image15.png"/><Relationship Id="rId25" Type="http://schemas.openxmlformats.org/officeDocument/2006/relationships/image" Target="../media/image23.JPG"/><Relationship Id="rId2" Type="http://schemas.openxmlformats.org/officeDocument/2006/relationships/chart" Target="../charts/chart2.xml"/><Relationship Id="rId16" Type="http://schemas.openxmlformats.org/officeDocument/2006/relationships/image" Target="../media/image14.png"/><Relationship Id="rId20" Type="http://schemas.openxmlformats.org/officeDocument/2006/relationships/image" Target="../media/image18.png"/><Relationship Id="rId29" Type="http://schemas.openxmlformats.org/officeDocument/2006/relationships/image" Target="../media/image27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11" Type="http://schemas.openxmlformats.org/officeDocument/2006/relationships/image" Target="../media/image9.png"/><Relationship Id="rId24" Type="http://schemas.openxmlformats.org/officeDocument/2006/relationships/image" Target="../media/image22.jpeg"/><Relationship Id="rId5" Type="http://schemas.openxmlformats.org/officeDocument/2006/relationships/image" Target="../media/image3.png"/><Relationship Id="rId15" Type="http://schemas.openxmlformats.org/officeDocument/2006/relationships/image" Target="../media/image13.png"/><Relationship Id="rId23" Type="http://schemas.openxmlformats.org/officeDocument/2006/relationships/image" Target="../media/image21.jpeg"/><Relationship Id="rId28" Type="http://schemas.openxmlformats.org/officeDocument/2006/relationships/image" Target="../media/image26.png"/><Relationship Id="rId10" Type="http://schemas.openxmlformats.org/officeDocument/2006/relationships/image" Target="../media/image8.png"/><Relationship Id="rId19" Type="http://schemas.openxmlformats.org/officeDocument/2006/relationships/image" Target="../media/image17.png"/><Relationship Id="rId4" Type="http://schemas.openxmlformats.org/officeDocument/2006/relationships/image" Target="../media/image2.png"/><Relationship Id="rId9" Type="http://schemas.openxmlformats.org/officeDocument/2006/relationships/image" Target="../media/image7.png"/><Relationship Id="rId14" Type="http://schemas.openxmlformats.org/officeDocument/2006/relationships/image" Target="../media/image12.png"/><Relationship Id="rId22" Type="http://schemas.openxmlformats.org/officeDocument/2006/relationships/image" Target="../media/image20.jpeg"/><Relationship Id="rId27" Type="http://schemas.openxmlformats.org/officeDocument/2006/relationships/image" Target="../media/image25.png"/><Relationship Id="rId30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26" Type="http://schemas.openxmlformats.org/officeDocument/2006/relationships/image" Target="../media/image27.png"/><Relationship Id="rId3" Type="http://schemas.openxmlformats.org/officeDocument/2006/relationships/image" Target="../media/image4.png"/><Relationship Id="rId21" Type="http://schemas.openxmlformats.org/officeDocument/2006/relationships/image" Target="../media/image22.jpe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2" Type="http://schemas.openxmlformats.org/officeDocument/2006/relationships/chart" Target="../charts/chart4.xml"/><Relationship Id="rId16" Type="http://schemas.openxmlformats.org/officeDocument/2006/relationships/image" Target="../media/image17.png"/><Relationship Id="rId20" Type="http://schemas.openxmlformats.org/officeDocument/2006/relationships/image" Target="../media/image21.jpeg"/><Relationship Id="rId1" Type="http://schemas.openxmlformats.org/officeDocument/2006/relationships/chart" Target="../charts/chart3.xml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24" Type="http://schemas.openxmlformats.org/officeDocument/2006/relationships/image" Target="../media/image25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10" Type="http://schemas.openxmlformats.org/officeDocument/2006/relationships/image" Target="../media/image11.png"/><Relationship Id="rId19" Type="http://schemas.openxmlformats.org/officeDocument/2006/relationships/image" Target="../media/image20.jpe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JPG"/><Relationship Id="rId27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32304</xdr:colOff>
      <xdr:row>67</xdr:row>
      <xdr:rowOff>200853</xdr:rowOff>
    </xdr:from>
    <xdr:to>
      <xdr:col>10</xdr:col>
      <xdr:colOff>582705</xdr:colOff>
      <xdr:row>92</xdr:row>
      <xdr:rowOff>38100</xdr:rowOff>
    </xdr:to>
    <xdr:graphicFrame macro="">
      <xdr:nvGraphicFramePr>
        <xdr:cNvPr id="3" name="수익률비교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57150</xdr:colOff>
      <xdr:row>97</xdr:row>
      <xdr:rowOff>60511</xdr:rowOff>
    </xdr:from>
    <xdr:to>
      <xdr:col>11</xdr:col>
      <xdr:colOff>895350</xdr:colOff>
      <xdr:row>128</xdr:row>
      <xdr:rowOff>158003</xdr:rowOff>
    </xdr:to>
    <xdr:graphicFrame macro="">
      <xdr:nvGraphicFramePr>
        <xdr:cNvPr id="4" name="차트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9525</xdr:colOff>
      <xdr:row>190</xdr:row>
      <xdr:rowOff>19049</xdr:rowOff>
    </xdr:from>
    <xdr:to>
      <xdr:col>10</xdr:col>
      <xdr:colOff>678825</xdr:colOff>
      <xdr:row>206</xdr:row>
      <xdr:rowOff>8849</xdr:rowOff>
    </xdr:to>
    <xdr:grpSp>
      <xdr:nvGrpSpPr>
        <xdr:cNvPr id="75" name="그룹 74"/>
        <xdr:cNvGrpSpPr/>
      </xdr:nvGrpSpPr>
      <xdr:grpSpPr>
        <a:xfrm>
          <a:off x="228600" y="47024924"/>
          <a:ext cx="9117975" cy="5476200"/>
          <a:chOff x="200025" y="571500"/>
          <a:chExt cx="9347348" cy="3219449"/>
        </a:xfrm>
      </xdr:grpSpPr>
      <xdr:pic>
        <xdr:nvPicPr>
          <xdr:cNvPr id="76" name="그림 75" descr="201511.bmp"/>
          <xdr:cNvPicPr>
            <a:picLocks noChangeAspect="1"/>
          </xdr:cNvPicPr>
        </xdr:nvPicPr>
        <xdr:blipFill>
          <a:blip xmlns:r="http://schemas.openxmlformats.org/officeDocument/2006/relationships" r:embed="rId3" cstate="print"/>
          <a:stretch>
            <a:fillRect/>
          </a:stretch>
        </xdr:blipFill>
        <xdr:spPr>
          <a:xfrm>
            <a:off x="200025" y="571500"/>
            <a:ext cx="9347348" cy="3219449"/>
          </a:xfrm>
          <a:prstGeom prst="rect">
            <a:avLst/>
          </a:prstGeom>
        </xdr:spPr>
      </xdr:pic>
      <xdr:sp macro="" textlink="">
        <xdr:nvSpPr>
          <xdr:cNvPr id="77" name="직사각형 76"/>
          <xdr:cNvSpPr/>
        </xdr:nvSpPr>
        <xdr:spPr>
          <a:xfrm>
            <a:off x="7014795" y="2923443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210</xdr:row>
      <xdr:rowOff>0</xdr:rowOff>
    </xdr:from>
    <xdr:to>
      <xdr:col>10</xdr:col>
      <xdr:colOff>669300</xdr:colOff>
      <xdr:row>225</xdr:row>
      <xdr:rowOff>256500</xdr:rowOff>
    </xdr:to>
    <xdr:grpSp>
      <xdr:nvGrpSpPr>
        <xdr:cNvPr id="78" name="그룹 77"/>
        <xdr:cNvGrpSpPr/>
      </xdr:nvGrpSpPr>
      <xdr:grpSpPr>
        <a:xfrm>
          <a:off x="219075" y="53730525"/>
          <a:ext cx="9117975" cy="5400000"/>
          <a:chOff x="190500" y="4752975"/>
          <a:chExt cx="9353550" cy="3821820"/>
        </a:xfrm>
      </xdr:grpSpPr>
      <xdr:pic>
        <xdr:nvPicPr>
          <xdr:cNvPr id="79" name="그림 78" descr="201512.bmp"/>
          <xdr:cNvPicPr>
            <a:picLocks noChangeAspect="1"/>
          </xdr:cNvPicPr>
        </xdr:nvPicPr>
        <xdr:blipFill>
          <a:blip xmlns:r="http://schemas.openxmlformats.org/officeDocument/2006/relationships" r:embed="rId4" cstate="print"/>
          <a:stretch>
            <a:fillRect/>
          </a:stretch>
        </xdr:blipFill>
        <xdr:spPr>
          <a:xfrm>
            <a:off x="190500" y="4752975"/>
            <a:ext cx="9353550" cy="3821820"/>
          </a:xfrm>
          <a:prstGeom prst="rect">
            <a:avLst/>
          </a:prstGeom>
        </xdr:spPr>
      </xdr:pic>
      <xdr:sp macro="" textlink="">
        <xdr:nvSpPr>
          <xdr:cNvPr id="80" name="직사각형 79"/>
          <xdr:cNvSpPr/>
        </xdr:nvSpPr>
        <xdr:spPr>
          <a:xfrm>
            <a:off x="7010400" y="7915275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229</xdr:row>
      <xdr:rowOff>9525</xdr:rowOff>
    </xdr:from>
    <xdr:to>
      <xdr:col>10</xdr:col>
      <xdr:colOff>669300</xdr:colOff>
      <xdr:row>244</xdr:row>
      <xdr:rowOff>266025</xdr:rowOff>
    </xdr:to>
    <xdr:grpSp>
      <xdr:nvGrpSpPr>
        <xdr:cNvPr id="81" name="그룹 80"/>
        <xdr:cNvGrpSpPr/>
      </xdr:nvGrpSpPr>
      <xdr:grpSpPr>
        <a:xfrm>
          <a:off x="219075" y="60255150"/>
          <a:ext cx="9117975" cy="5400000"/>
          <a:chOff x="190500" y="9591675"/>
          <a:chExt cx="9144000" cy="2704848"/>
        </a:xfrm>
      </xdr:grpSpPr>
      <xdr:pic>
        <xdr:nvPicPr>
          <xdr:cNvPr id="82" name="그림 81" descr="201601.bmp"/>
          <xdr:cNvPicPr>
            <a:picLocks noChangeAspect="1"/>
          </xdr:cNvPicPr>
        </xdr:nvPicPr>
        <xdr:blipFill>
          <a:blip xmlns:r="http://schemas.openxmlformats.org/officeDocument/2006/relationships" r:embed="rId5" cstate="print"/>
          <a:stretch>
            <a:fillRect/>
          </a:stretch>
        </xdr:blipFill>
        <xdr:spPr>
          <a:xfrm>
            <a:off x="190500" y="9591675"/>
            <a:ext cx="9144000" cy="2704848"/>
          </a:xfrm>
          <a:prstGeom prst="rect">
            <a:avLst/>
          </a:prstGeom>
        </xdr:spPr>
      </xdr:pic>
      <xdr:sp macro="" textlink="">
        <xdr:nvSpPr>
          <xdr:cNvPr id="83" name="직사각형 82"/>
          <xdr:cNvSpPr/>
        </xdr:nvSpPr>
        <xdr:spPr>
          <a:xfrm>
            <a:off x="6858000" y="11458575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33618</xdr:colOff>
      <xdr:row>247</xdr:row>
      <xdr:rowOff>336176</xdr:rowOff>
    </xdr:from>
    <xdr:to>
      <xdr:col>10</xdr:col>
      <xdr:colOff>702918</xdr:colOff>
      <xdr:row>265</xdr:row>
      <xdr:rowOff>245293</xdr:rowOff>
    </xdr:to>
    <xdr:grpSp>
      <xdr:nvGrpSpPr>
        <xdr:cNvPr id="84" name="그룹 83"/>
        <xdr:cNvGrpSpPr/>
      </xdr:nvGrpSpPr>
      <xdr:grpSpPr>
        <a:xfrm>
          <a:off x="252693" y="66754001"/>
          <a:ext cx="9117975" cy="6081317"/>
          <a:chOff x="190500" y="13363575"/>
          <a:chExt cx="9144000" cy="3122013"/>
        </a:xfrm>
      </xdr:grpSpPr>
      <xdr:pic>
        <xdr:nvPicPr>
          <xdr:cNvPr id="85" name="그림 84" descr="201602.bmp"/>
          <xdr:cNvPicPr>
            <a:picLocks noChangeAspect="1"/>
          </xdr:cNvPicPr>
        </xdr:nvPicPr>
        <xdr:blipFill>
          <a:blip xmlns:r="http://schemas.openxmlformats.org/officeDocument/2006/relationships" r:embed="rId6" cstate="print"/>
          <a:stretch>
            <a:fillRect/>
          </a:stretch>
        </xdr:blipFill>
        <xdr:spPr>
          <a:xfrm>
            <a:off x="190500" y="13363575"/>
            <a:ext cx="9144000" cy="3122013"/>
          </a:xfrm>
          <a:prstGeom prst="rect">
            <a:avLst/>
          </a:prstGeom>
        </xdr:spPr>
      </xdr:pic>
      <xdr:sp macro="" textlink="">
        <xdr:nvSpPr>
          <xdr:cNvPr id="86" name="직사각형 85"/>
          <xdr:cNvSpPr/>
        </xdr:nvSpPr>
        <xdr:spPr>
          <a:xfrm>
            <a:off x="6858000" y="1560195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269</xdr:row>
      <xdr:rowOff>-1</xdr:rowOff>
    </xdr:from>
    <xdr:to>
      <xdr:col>10</xdr:col>
      <xdr:colOff>669300</xdr:colOff>
      <xdr:row>284</xdr:row>
      <xdr:rowOff>256499</xdr:rowOff>
    </xdr:to>
    <xdr:grpSp>
      <xdr:nvGrpSpPr>
        <xdr:cNvPr id="87" name="그룹 86"/>
        <xdr:cNvGrpSpPr/>
      </xdr:nvGrpSpPr>
      <xdr:grpSpPr>
        <a:xfrm>
          <a:off x="219075" y="73961624"/>
          <a:ext cx="9117975" cy="5400000"/>
          <a:chOff x="190500" y="17354550"/>
          <a:chExt cx="9144000" cy="3122013"/>
        </a:xfrm>
      </xdr:grpSpPr>
      <xdr:pic>
        <xdr:nvPicPr>
          <xdr:cNvPr id="88" name="그림 87" descr="201603.bmp"/>
          <xdr:cNvPicPr>
            <a:picLocks noChangeAspect="1"/>
          </xdr:cNvPicPr>
        </xdr:nvPicPr>
        <xdr:blipFill>
          <a:blip xmlns:r="http://schemas.openxmlformats.org/officeDocument/2006/relationships" r:embed="rId7" cstate="print"/>
          <a:stretch>
            <a:fillRect/>
          </a:stretch>
        </xdr:blipFill>
        <xdr:spPr>
          <a:xfrm>
            <a:off x="190500" y="17354550"/>
            <a:ext cx="9144000" cy="3122013"/>
          </a:xfrm>
          <a:prstGeom prst="rect">
            <a:avLst/>
          </a:prstGeom>
        </xdr:spPr>
      </xdr:pic>
      <xdr:sp macro="" textlink="">
        <xdr:nvSpPr>
          <xdr:cNvPr id="89" name="직사각형 88"/>
          <xdr:cNvSpPr/>
        </xdr:nvSpPr>
        <xdr:spPr>
          <a:xfrm>
            <a:off x="6838950" y="1960245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288</xdr:row>
      <xdr:rowOff>0</xdr:rowOff>
    </xdr:from>
    <xdr:to>
      <xdr:col>10</xdr:col>
      <xdr:colOff>669300</xdr:colOff>
      <xdr:row>303</xdr:row>
      <xdr:rowOff>256500</xdr:rowOff>
    </xdr:to>
    <xdr:grpSp>
      <xdr:nvGrpSpPr>
        <xdr:cNvPr id="90" name="그룹 89"/>
        <xdr:cNvGrpSpPr/>
      </xdr:nvGrpSpPr>
      <xdr:grpSpPr>
        <a:xfrm>
          <a:off x="219075" y="80476725"/>
          <a:ext cx="9117975" cy="5400000"/>
          <a:chOff x="190500" y="21345525"/>
          <a:chExt cx="9144000" cy="4373510"/>
        </a:xfrm>
      </xdr:grpSpPr>
      <xdr:pic>
        <xdr:nvPicPr>
          <xdr:cNvPr id="91" name="그림 90" descr="201604.bmp"/>
          <xdr:cNvPicPr>
            <a:picLocks noChangeAspect="1"/>
          </xdr:cNvPicPr>
        </xdr:nvPicPr>
        <xdr:blipFill>
          <a:blip xmlns:r="http://schemas.openxmlformats.org/officeDocument/2006/relationships" r:embed="rId8" cstate="print"/>
          <a:stretch>
            <a:fillRect/>
          </a:stretch>
        </xdr:blipFill>
        <xdr:spPr>
          <a:xfrm>
            <a:off x="190500" y="21345525"/>
            <a:ext cx="9144000" cy="4373510"/>
          </a:xfrm>
          <a:prstGeom prst="rect">
            <a:avLst/>
          </a:prstGeom>
        </xdr:spPr>
      </xdr:pic>
      <xdr:sp macro="" textlink="">
        <xdr:nvSpPr>
          <xdr:cNvPr id="92" name="직사각형 91"/>
          <xdr:cNvSpPr/>
        </xdr:nvSpPr>
        <xdr:spPr>
          <a:xfrm>
            <a:off x="6848475" y="2491740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307</xdr:row>
      <xdr:rowOff>0</xdr:rowOff>
    </xdr:from>
    <xdr:to>
      <xdr:col>10</xdr:col>
      <xdr:colOff>669300</xdr:colOff>
      <xdr:row>322</xdr:row>
      <xdr:rowOff>256500</xdr:rowOff>
    </xdr:to>
    <xdr:grpSp>
      <xdr:nvGrpSpPr>
        <xdr:cNvPr id="93" name="그룹 92"/>
        <xdr:cNvGrpSpPr/>
      </xdr:nvGrpSpPr>
      <xdr:grpSpPr>
        <a:xfrm>
          <a:off x="219075" y="86991825"/>
          <a:ext cx="9117975" cy="5400000"/>
          <a:chOff x="190500" y="26593800"/>
          <a:chExt cx="9144000" cy="3670900"/>
        </a:xfrm>
      </xdr:grpSpPr>
      <xdr:pic>
        <xdr:nvPicPr>
          <xdr:cNvPr id="94" name="그림 93" descr="5월 수익률.bmp"/>
          <xdr:cNvPicPr>
            <a:picLocks noChangeAspect="1"/>
          </xdr:cNvPicPr>
        </xdr:nvPicPr>
        <xdr:blipFill>
          <a:blip xmlns:r="http://schemas.openxmlformats.org/officeDocument/2006/relationships" r:embed="rId9" cstate="print"/>
          <a:stretch>
            <a:fillRect/>
          </a:stretch>
        </xdr:blipFill>
        <xdr:spPr>
          <a:xfrm>
            <a:off x="190500" y="26593800"/>
            <a:ext cx="9144000" cy="3670900"/>
          </a:xfrm>
          <a:prstGeom prst="rect">
            <a:avLst/>
          </a:prstGeom>
        </xdr:spPr>
      </xdr:pic>
      <xdr:sp macro="" textlink="">
        <xdr:nvSpPr>
          <xdr:cNvPr id="95" name="직사각형 94"/>
          <xdr:cNvSpPr/>
        </xdr:nvSpPr>
        <xdr:spPr>
          <a:xfrm>
            <a:off x="6915150" y="29517975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366</xdr:row>
      <xdr:rowOff>0</xdr:rowOff>
    </xdr:from>
    <xdr:to>
      <xdr:col>10</xdr:col>
      <xdr:colOff>669300</xdr:colOff>
      <xdr:row>381</xdr:row>
      <xdr:rowOff>256500</xdr:rowOff>
    </xdr:to>
    <xdr:grpSp>
      <xdr:nvGrpSpPr>
        <xdr:cNvPr id="96" name="그룹 95"/>
        <xdr:cNvGrpSpPr/>
      </xdr:nvGrpSpPr>
      <xdr:grpSpPr>
        <a:xfrm>
          <a:off x="219075" y="107222925"/>
          <a:ext cx="9117975" cy="5400000"/>
          <a:chOff x="190500" y="40662225"/>
          <a:chExt cx="9144000" cy="4116161"/>
        </a:xfrm>
      </xdr:grpSpPr>
      <xdr:pic>
        <xdr:nvPicPr>
          <xdr:cNvPr id="97" name="그림 96" descr="8월물.bmp"/>
          <xdr:cNvPicPr>
            <a:picLocks noChangeAspect="1"/>
          </xdr:cNvPicPr>
        </xdr:nvPicPr>
        <xdr:blipFill>
          <a:blip xmlns:r="http://schemas.openxmlformats.org/officeDocument/2006/relationships" r:embed="rId10" cstate="print"/>
          <a:stretch>
            <a:fillRect/>
          </a:stretch>
        </xdr:blipFill>
        <xdr:spPr>
          <a:xfrm>
            <a:off x="190500" y="40662225"/>
            <a:ext cx="9144000" cy="4116161"/>
          </a:xfrm>
          <a:prstGeom prst="rect">
            <a:avLst/>
          </a:prstGeom>
        </xdr:spPr>
      </xdr:pic>
      <xdr:sp macro="" textlink="">
        <xdr:nvSpPr>
          <xdr:cNvPr id="98" name="직사각형 97"/>
          <xdr:cNvSpPr/>
        </xdr:nvSpPr>
        <xdr:spPr>
          <a:xfrm>
            <a:off x="6915150" y="43900725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327</xdr:row>
      <xdr:rowOff>0</xdr:rowOff>
    </xdr:from>
    <xdr:to>
      <xdr:col>10</xdr:col>
      <xdr:colOff>669300</xdr:colOff>
      <xdr:row>342</xdr:row>
      <xdr:rowOff>256500</xdr:rowOff>
    </xdr:to>
    <xdr:grpSp>
      <xdr:nvGrpSpPr>
        <xdr:cNvPr id="99" name="그룹 98"/>
        <xdr:cNvGrpSpPr/>
      </xdr:nvGrpSpPr>
      <xdr:grpSpPr>
        <a:xfrm>
          <a:off x="219075" y="93849825"/>
          <a:ext cx="9117975" cy="5400000"/>
          <a:chOff x="190500" y="31213425"/>
          <a:chExt cx="9144000" cy="3157838"/>
        </a:xfrm>
      </xdr:grpSpPr>
      <xdr:pic>
        <xdr:nvPicPr>
          <xdr:cNvPr id="100" name="그림 99" descr="6월 수익률.bmp"/>
          <xdr:cNvPicPr>
            <a:picLocks noChangeAspect="1"/>
          </xdr:cNvPicPr>
        </xdr:nvPicPr>
        <xdr:blipFill>
          <a:blip xmlns:r="http://schemas.openxmlformats.org/officeDocument/2006/relationships" r:embed="rId11" cstate="print"/>
          <a:stretch>
            <a:fillRect/>
          </a:stretch>
        </xdr:blipFill>
        <xdr:spPr>
          <a:xfrm>
            <a:off x="190500" y="31213425"/>
            <a:ext cx="9144000" cy="3157838"/>
          </a:xfrm>
          <a:prstGeom prst="rect">
            <a:avLst/>
          </a:prstGeom>
        </xdr:spPr>
      </xdr:pic>
      <xdr:sp macro="" textlink="">
        <xdr:nvSpPr>
          <xdr:cNvPr id="101" name="직사각형 100"/>
          <xdr:cNvSpPr/>
        </xdr:nvSpPr>
        <xdr:spPr>
          <a:xfrm>
            <a:off x="6867525" y="3350895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02" name="직사각형 101"/>
          <xdr:cNvSpPr/>
        </xdr:nvSpPr>
        <xdr:spPr>
          <a:xfrm>
            <a:off x="685800" y="31584900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346</xdr:row>
      <xdr:rowOff>0</xdr:rowOff>
    </xdr:from>
    <xdr:to>
      <xdr:col>10</xdr:col>
      <xdr:colOff>669300</xdr:colOff>
      <xdr:row>361</xdr:row>
      <xdr:rowOff>256500</xdr:rowOff>
    </xdr:to>
    <xdr:grpSp>
      <xdr:nvGrpSpPr>
        <xdr:cNvPr id="103" name="그룹 102"/>
        <xdr:cNvGrpSpPr/>
      </xdr:nvGrpSpPr>
      <xdr:grpSpPr>
        <a:xfrm>
          <a:off x="219075" y="100364925"/>
          <a:ext cx="9117975" cy="5400000"/>
          <a:chOff x="190500" y="35204400"/>
          <a:chExt cx="9144000" cy="4541766"/>
        </a:xfrm>
      </xdr:grpSpPr>
      <xdr:pic>
        <xdr:nvPicPr>
          <xdr:cNvPr id="104" name="그림 103" descr="회사 수익률.bmp"/>
          <xdr:cNvPicPr>
            <a:picLocks noChangeAspect="1"/>
          </xdr:cNvPicPr>
        </xdr:nvPicPr>
        <xdr:blipFill>
          <a:blip xmlns:r="http://schemas.openxmlformats.org/officeDocument/2006/relationships" r:embed="rId12" cstate="print"/>
          <a:stretch>
            <a:fillRect/>
          </a:stretch>
        </xdr:blipFill>
        <xdr:spPr>
          <a:xfrm>
            <a:off x="190500" y="35204400"/>
            <a:ext cx="9144000" cy="4541766"/>
          </a:xfrm>
          <a:prstGeom prst="rect">
            <a:avLst/>
          </a:prstGeom>
        </xdr:spPr>
      </xdr:pic>
      <xdr:sp macro="" textlink="">
        <xdr:nvSpPr>
          <xdr:cNvPr id="105" name="직사각형 104"/>
          <xdr:cNvSpPr/>
        </xdr:nvSpPr>
        <xdr:spPr>
          <a:xfrm>
            <a:off x="6886575" y="3901440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06" name="직사각형 105"/>
          <xdr:cNvSpPr/>
        </xdr:nvSpPr>
        <xdr:spPr>
          <a:xfrm>
            <a:off x="666750" y="35566350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386</xdr:row>
      <xdr:rowOff>0</xdr:rowOff>
    </xdr:from>
    <xdr:to>
      <xdr:col>10</xdr:col>
      <xdr:colOff>669300</xdr:colOff>
      <xdr:row>401</xdr:row>
      <xdr:rowOff>256500</xdr:rowOff>
    </xdr:to>
    <xdr:grpSp>
      <xdr:nvGrpSpPr>
        <xdr:cNvPr id="107" name="그룹 106"/>
        <xdr:cNvGrpSpPr/>
      </xdr:nvGrpSpPr>
      <xdr:grpSpPr>
        <a:xfrm>
          <a:off x="219075" y="114080925"/>
          <a:ext cx="9117975" cy="5400000"/>
          <a:chOff x="190500" y="45700950"/>
          <a:chExt cx="9144000" cy="3101190"/>
        </a:xfrm>
      </xdr:grpSpPr>
      <xdr:pic>
        <xdr:nvPicPr>
          <xdr:cNvPr id="108" name="그림 107" descr="9.bmp"/>
          <xdr:cNvPicPr>
            <a:picLocks noChangeAspect="1"/>
          </xdr:cNvPicPr>
        </xdr:nvPicPr>
        <xdr:blipFill>
          <a:blip xmlns:r="http://schemas.openxmlformats.org/officeDocument/2006/relationships" r:embed="rId13" cstate="print"/>
          <a:stretch>
            <a:fillRect/>
          </a:stretch>
        </xdr:blipFill>
        <xdr:spPr>
          <a:xfrm>
            <a:off x="190500" y="45700950"/>
            <a:ext cx="9144000" cy="3101190"/>
          </a:xfrm>
          <a:prstGeom prst="rect">
            <a:avLst/>
          </a:prstGeom>
        </xdr:spPr>
      </xdr:pic>
      <xdr:sp macro="" textlink="">
        <xdr:nvSpPr>
          <xdr:cNvPr id="109" name="직사각형 108"/>
          <xdr:cNvSpPr/>
        </xdr:nvSpPr>
        <xdr:spPr>
          <a:xfrm>
            <a:off x="6877050" y="4789170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10" name="직사각형 109"/>
          <xdr:cNvSpPr/>
        </xdr:nvSpPr>
        <xdr:spPr>
          <a:xfrm>
            <a:off x="666750" y="46081950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405</xdr:row>
      <xdr:rowOff>-1</xdr:rowOff>
    </xdr:from>
    <xdr:to>
      <xdr:col>10</xdr:col>
      <xdr:colOff>669300</xdr:colOff>
      <xdr:row>420</xdr:row>
      <xdr:rowOff>256499</xdr:rowOff>
    </xdr:to>
    <xdr:grpSp>
      <xdr:nvGrpSpPr>
        <xdr:cNvPr id="111" name="그룹 110"/>
        <xdr:cNvGrpSpPr/>
      </xdr:nvGrpSpPr>
      <xdr:grpSpPr>
        <a:xfrm>
          <a:off x="219075" y="120596024"/>
          <a:ext cx="9117975" cy="5400000"/>
          <a:chOff x="190500" y="49691925"/>
          <a:chExt cx="9144000" cy="3158247"/>
        </a:xfrm>
      </xdr:grpSpPr>
      <xdr:pic>
        <xdr:nvPicPr>
          <xdr:cNvPr id="112" name="Picture 2" descr="C:\Users\Administrator.Sc-201509151258\Desktop\국내선물 기간_일자별 수익률조회.bmp"/>
          <xdr:cNvPicPr>
            <a:picLocks noChangeAspect="1" noChangeArrowheads="1"/>
          </xdr:cNvPicPr>
        </xdr:nvPicPr>
        <xdr:blipFill>
          <a:blip xmlns:r="http://schemas.openxmlformats.org/officeDocument/2006/relationships" r:embed="rId14" cstate="print"/>
          <a:srcRect/>
          <a:stretch>
            <a:fillRect/>
          </a:stretch>
        </xdr:blipFill>
        <xdr:spPr bwMode="auto">
          <a:xfrm>
            <a:off x="190500" y="49691925"/>
            <a:ext cx="9144000" cy="3158247"/>
          </a:xfrm>
          <a:prstGeom prst="rect">
            <a:avLst/>
          </a:prstGeom>
          <a:noFill/>
        </xdr:spPr>
      </xdr:pic>
      <xdr:sp macro="" textlink="">
        <xdr:nvSpPr>
          <xdr:cNvPr id="113" name="직사각형 112"/>
          <xdr:cNvSpPr/>
        </xdr:nvSpPr>
        <xdr:spPr>
          <a:xfrm>
            <a:off x="7029450" y="5231130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14" name="직사각형 113"/>
          <xdr:cNvSpPr/>
        </xdr:nvSpPr>
        <xdr:spPr>
          <a:xfrm>
            <a:off x="647700" y="50034825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424</xdr:row>
      <xdr:rowOff>0</xdr:rowOff>
    </xdr:from>
    <xdr:to>
      <xdr:col>10</xdr:col>
      <xdr:colOff>669300</xdr:colOff>
      <xdr:row>439</xdr:row>
      <xdr:rowOff>256500</xdr:rowOff>
    </xdr:to>
    <xdr:grpSp>
      <xdr:nvGrpSpPr>
        <xdr:cNvPr id="115" name="그룹 114"/>
        <xdr:cNvGrpSpPr/>
      </xdr:nvGrpSpPr>
      <xdr:grpSpPr>
        <a:xfrm>
          <a:off x="219075" y="127111125"/>
          <a:ext cx="9117975" cy="5400000"/>
          <a:chOff x="190500" y="53682900"/>
          <a:chExt cx="9144000" cy="3656301"/>
        </a:xfrm>
      </xdr:grpSpPr>
      <xdr:pic>
        <xdr:nvPicPr>
          <xdr:cNvPr id="116" name="Picture 2" descr="C:\Users\Administrator.Sc-201509151258\Desktop\11월 수익률.bmp"/>
          <xdr:cNvPicPr>
            <a:picLocks noChangeAspect="1" noChangeArrowheads="1"/>
          </xdr:cNvPicPr>
        </xdr:nvPicPr>
        <xdr:blipFill>
          <a:blip xmlns:r="http://schemas.openxmlformats.org/officeDocument/2006/relationships" r:embed="rId15" cstate="print"/>
          <a:srcRect/>
          <a:stretch>
            <a:fillRect/>
          </a:stretch>
        </xdr:blipFill>
        <xdr:spPr bwMode="auto">
          <a:xfrm>
            <a:off x="190500" y="53682900"/>
            <a:ext cx="9144000" cy="3656301"/>
          </a:xfrm>
          <a:prstGeom prst="rect">
            <a:avLst/>
          </a:prstGeom>
          <a:noFill/>
        </xdr:spPr>
      </xdr:pic>
      <xdr:sp macro="" textlink="">
        <xdr:nvSpPr>
          <xdr:cNvPr id="117" name="직사각형 116"/>
          <xdr:cNvSpPr/>
        </xdr:nvSpPr>
        <xdr:spPr>
          <a:xfrm>
            <a:off x="7038975" y="5676900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18" name="직사각형 117"/>
          <xdr:cNvSpPr/>
        </xdr:nvSpPr>
        <xdr:spPr>
          <a:xfrm>
            <a:off x="657225" y="54025800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443</xdr:row>
      <xdr:rowOff>0</xdr:rowOff>
    </xdr:from>
    <xdr:to>
      <xdr:col>10</xdr:col>
      <xdr:colOff>669300</xdr:colOff>
      <xdr:row>458</xdr:row>
      <xdr:rowOff>256500</xdr:rowOff>
    </xdr:to>
    <xdr:grpSp>
      <xdr:nvGrpSpPr>
        <xdr:cNvPr id="119" name="그룹 118"/>
        <xdr:cNvGrpSpPr/>
      </xdr:nvGrpSpPr>
      <xdr:grpSpPr>
        <a:xfrm>
          <a:off x="219075" y="133626225"/>
          <a:ext cx="9117975" cy="5400000"/>
          <a:chOff x="190500" y="58302525"/>
          <a:chExt cx="9144000" cy="4075279"/>
        </a:xfrm>
      </xdr:grpSpPr>
      <xdr:pic>
        <xdr:nvPicPr>
          <xdr:cNvPr id="120" name="Picture 3" descr="C:\Users\Administrator.Sc-201509151258\Desktop\Sample.bmp"/>
          <xdr:cNvPicPr>
            <a:picLocks noChangeAspect="1" noChangeArrowheads="1"/>
          </xdr:cNvPicPr>
        </xdr:nvPicPr>
        <xdr:blipFill>
          <a:blip xmlns:r="http://schemas.openxmlformats.org/officeDocument/2006/relationships" r:embed="rId16" cstate="print"/>
          <a:srcRect/>
          <a:stretch>
            <a:fillRect/>
          </a:stretch>
        </xdr:blipFill>
        <xdr:spPr bwMode="auto">
          <a:xfrm>
            <a:off x="190500" y="58302525"/>
            <a:ext cx="9144000" cy="4075279"/>
          </a:xfrm>
          <a:prstGeom prst="rect">
            <a:avLst/>
          </a:prstGeom>
          <a:noFill/>
        </xdr:spPr>
      </xdr:pic>
      <xdr:sp macro="" textlink="">
        <xdr:nvSpPr>
          <xdr:cNvPr id="121" name="직사각형 120"/>
          <xdr:cNvSpPr/>
        </xdr:nvSpPr>
        <xdr:spPr>
          <a:xfrm>
            <a:off x="6257925" y="6177915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22" name="직사각형 121"/>
          <xdr:cNvSpPr/>
        </xdr:nvSpPr>
        <xdr:spPr>
          <a:xfrm>
            <a:off x="657225" y="58626375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462</xdr:row>
      <xdr:rowOff>0</xdr:rowOff>
    </xdr:from>
    <xdr:to>
      <xdr:col>10</xdr:col>
      <xdr:colOff>669300</xdr:colOff>
      <xdr:row>477</xdr:row>
      <xdr:rowOff>256500</xdr:rowOff>
    </xdr:to>
    <xdr:grpSp>
      <xdr:nvGrpSpPr>
        <xdr:cNvPr id="123" name="그룹 122"/>
        <xdr:cNvGrpSpPr/>
      </xdr:nvGrpSpPr>
      <xdr:grpSpPr>
        <a:xfrm>
          <a:off x="219075" y="140141325"/>
          <a:ext cx="9117975" cy="5400000"/>
          <a:chOff x="190500" y="63341250"/>
          <a:chExt cx="9144000" cy="4135796"/>
        </a:xfrm>
      </xdr:grpSpPr>
      <xdr:pic>
        <xdr:nvPicPr>
          <xdr:cNvPr id="124" name="Picture 4"/>
          <xdr:cNvPicPr>
            <a:picLocks noChangeAspect="1" noChangeArrowheads="1"/>
          </xdr:cNvPicPr>
        </xdr:nvPicPr>
        <xdr:blipFill>
          <a:blip xmlns:r="http://schemas.openxmlformats.org/officeDocument/2006/relationships" r:embed="rId17" cstate="print"/>
          <a:srcRect/>
          <a:stretch>
            <a:fillRect/>
          </a:stretch>
        </xdr:blipFill>
        <xdr:spPr bwMode="auto">
          <a:xfrm>
            <a:off x="190500" y="63341250"/>
            <a:ext cx="9144000" cy="413579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  <xdr:sp macro="" textlink="">
        <xdr:nvSpPr>
          <xdr:cNvPr id="125" name="직사각형 124"/>
          <xdr:cNvSpPr/>
        </xdr:nvSpPr>
        <xdr:spPr>
          <a:xfrm>
            <a:off x="6581775" y="66855975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26" name="직사각형 125"/>
          <xdr:cNvSpPr/>
        </xdr:nvSpPr>
        <xdr:spPr>
          <a:xfrm>
            <a:off x="666750" y="63703200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1</xdr:colOff>
      <xdr:row>481</xdr:row>
      <xdr:rowOff>1</xdr:rowOff>
    </xdr:from>
    <xdr:to>
      <xdr:col>10</xdr:col>
      <xdr:colOff>669301</xdr:colOff>
      <xdr:row>494</xdr:row>
      <xdr:rowOff>259774</xdr:rowOff>
    </xdr:to>
    <xdr:grpSp>
      <xdr:nvGrpSpPr>
        <xdr:cNvPr id="130" name="그룹 129"/>
        <xdr:cNvGrpSpPr/>
      </xdr:nvGrpSpPr>
      <xdr:grpSpPr>
        <a:xfrm>
          <a:off x="219076" y="146656426"/>
          <a:ext cx="9117975" cy="4717473"/>
          <a:chOff x="224119" y="133652559"/>
          <a:chExt cx="10037417" cy="4941793"/>
        </a:xfrm>
      </xdr:grpSpPr>
      <xdr:pic>
        <xdr:nvPicPr>
          <xdr:cNvPr id="127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18" cstate="print"/>
          <a:srcRect/>
          <a:stretch>
            <a:fillRect/>
          </a:stretch>
        </xdr:blipFill>
        <xdr:spPr bwMode="auto">
          <a:xfrm>
            <a:off x="224119" y="133652559"/>
            <a:ext cx="10037417" cy="4941793"/>
          </a:xfrm>
          <a:prstGeom prst="rect">
            <a:avLst/>
          </a:prstGeom>
          <a:noFill/>
          <a:ln w="1">
            <a:noFill/>
            <a:miter lim="800000"/>
            <a:headEnd/>
            <a:tailEnd type="none" w="med" len="med"/>
          </a:ln>
          <a:effectLst/>
        </xdr:spPr>
      </xdr:pic>
      <xdr:sp macro="" textlink="">
        <xdr:nvSpPr>
          <xdr:cNvPr id="128" name="직사각형 127"/>
          <xdr:cNvSpPr/>
        </xdr:nvSpPr>
        <xdr:spPr>
          <a:xfrm>
            <a:off x="742975" y="134039405"/>
            <a:ext cx="668966" cy="240683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29" name="직사각형 128"/>
          <xdr:cNvSpPr/>
        </xdr:nvSpPr>
        <xdr:spPr>
          <a:xfrm>
            <a:off x="7271644" y="137513228"/>
            <a:ext cx="673327" cy="218272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498</xdr:row>
      <xdr:rowOff>0</xdr:rowOff>
    </xdr:from>
    <xdr:to>
      <xdr:col>10</xdr:col>
      <xdr:colOff>612321</xdr:colOff>
      <xdr:row>517</xdr:row>
      <xdr:rowOff>183990</xdr:rowOff>
    </xdr:to>
    <xdr:grpSp>
      <xdr:nvGrpSpPr>
        <xdr:cNvPr id="63" name="그룹 62"/>
        <xdr:cNvGrpSpPr/>
      </xdr:nvGrpSpPr>
      <xdr:grpSpPr>
        <a:xfrm>
          <a:off x="219075" y="152485725"/>
          <a:ext cx="9060996" cy="4965540"/>
          <a:chOff x="224118" y="139927853"/>
          <a:chExt cx="10126115" cy="5036137"/>
        </a:xfrm>
      </xdr:grpSpPr>
      <xdr:pic>
        <xdr:nvPicPr>
          <xdr:cNvPr id="1025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19" cstate="print"/>
          <a:srcRect/>
          <a:stretch>
            <a:fillRect/>
          </a:stretch>
        </xdr:blipFill>
        <xdr:spPr bwMode="auto">
          <a:xfrm>
            <a:off x="224118" y="139927853"/>
            <a:ext cx="10126115" cy="5036137"/>
          </a:xfrm>
          <a:prstGeom prst="rect">
            <a:avLst/>
          </a:prstGeom>
          <a:noFill/>
          <a:ln w="1">
            <a:noFill/>
            <a:miter lim="800000"/>
            <a:headEnd/>
            <a:tailEnd type="none" w="med" len="med"/>
          </a:ln>
          <a:effectLst/>
        </xdr:spPr>
      </xdr:pic>
      <xdr:sp macro="" textlink="">
        <xdr:nvSpPr>
          <xdr:cNvPr id="61" name="직사각형 60"/>
          <xdr:cNvSpPr/>
        </xdr:nvSpPr>
        <xdr:spPr>
          <a:xfrm>
            <a:off x="773206" y="140331265"/>
            <a:ext cx="678675" cy="232596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62" name="직사각형 61"/>
          <xdr:cNvSpPr/>
        </xdr:nvSpPr>
        <xdr:spPr>
          <a:xfrm>
            <a:off x="7283824" y="144040412"/>
            <a:ext cx="683099" cy="210938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521</xdr:row>
      <xdr:rowOff>1</xdr:rowOff>
    </xdr:from>
    <xdr:to>
      <xdr:col>10</xdr:col>
      <xdr:colOff>581025</xdr:colOff>
      <xdr:row>539</xdr:row>
      <xdr:rowOff>171451</xdr:rowOff>
    </xdr:to>
    <xdr:grpSp>
      <xdr:nvGrpSpPr>
        <xdr:cNvPr id="72" name="그룹 71"/>
        <xdr:cNvGrpSpPr/>
      </xdr:nvGrpSpPr>
      <xdr:grpSpPr>
        <a:xfrm>
          <a:off x="219075" y="158505526"/>
          <a:ext cx="9029700" cy="4743450"/>
          <a:chOff x="219075" y="151914226"/>
          <a:chExt cx="9029700" cy="4743450"/>
        </a:xfrm>
      </xdr:grpSpPr>
      <xdr:grpSp>
        <xdr:nvGrpSpPr>
          <xdr:cNvPr id="68" name="그룹 67"/>
          <xdr:cNvGrpSpPr/>
        </xdr:nvGrpSpPr>
        <xdr:grpSpPr>
          <a:xfrm>
            <a:off x="219075" y="151914226"/>
            <a:ext cx="9029700" cy="4743450"/>
            <a:chOff x="219075" y="130863975"/>
            <a:chExt cx="9235440" cy="4876799"/>
          </a:xfrm>
        </xdr:grpSpPr>
        <xdr:pic>
          <xdr:nvPicPr>
            <xdr:cNvPr id="69" name="Picture 1"/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20" cstate="print"/>
            <a:srcRect/>
            <a:stretch>
              <a:fillRect/>
            </a:stretch>
          </xdr:blipFill>
          <xdr:spPr bwMode="auto">
            <a:xfrm>
              <a:off x="219075" y="130863975"/>
              <a:ext cx="9235440" cy="4876799"/>
            </a:xfrm>
            <a:prstGeom prst="rect">
              <a:avLst/>
            </a:prstGeom>
            <a:noFill/>
            <a:ln w="1">
              <a:noFill/>
              <a:miter lim="800000"/>
              <a:headEnd/>
              <a:tailEnd type="none" w="med" len="med"/>
            </a:ln>
            <a:effectLst/>
          </xdr:spPr>
        </xdr:pic>
        <xdr:sp macro="" textlink="">
          <xdr:nvSpPr>
            <xdr:cNvPr id="70" name="직사각형 69"/>
            <xdr:cNvSpPr/>
          </xdr:nvSpPr>
          <xdr:spPr>
            <a:xfrm>
              <a:off x="695325" y="131073525"/>
              <a:ext cx="620694" cy="229335"/>
            </a:xfrm>
            <a:prstGeom prst="rect">
              <a:avLst/>
            </a:prstGeom>
            <a:solidFill>
              <a:schemeClr val="tx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rtlCol="0" anchor="ctr"/>
            <a:lstStyle/>
            <a:p>
              <a:pPr algn="ctr"/>
              <a:endParaRPr lang="ko-KR" altLang="en-US" sz="1100"/>
            </a:p>
          </xdr:txBody>
        </xdr:sp>
      </xdr:grpSp>
      <xdr:sp macro="" textlink="">
        <xdr:nvSpPr>
          <xdr:cNvPr id="71" name="직사각형 70"/>
          <xdr:cNvSpPr/>
        </xdr:nvSpPr>
        <xdr:spPr>
          <a:xfrm>
            <a:off x="6448425" y="155971876"/>
            <a:ext cx="611247" cy="207981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19051</xdr:colOff>
      <xdr:row>544</xdr:row>
      <xdr:rowOff>47625</xdr:rowOff>
    </xdr:from>
    <xdr:to>
      <xdr:col>10</xdr:col>
      <xdr:colOff>722266</xdr:colOff>
      <xdr:row>561</xdr:row>
      <xdr:rowOff>180974</xdr:rowOff>
    </xdr:to>
    <xdr:grpSp>
      <xdr:nvGrpSpPr>
        <xdr:cNvPr id="136" name="그룹 135"/>
        <xdr:cNvGrpSpPr/>
      </xdr:nvGrpSpPr>
      <xdr:grpSpPr>
        <a:xfrm>
          <a:off x="238126" y="164572950"/>
          <a:ext cx="9151890" cy="4495799"/>
          <a:chOff x="219076" y="158591250"/>
          <a:chExt cx="9151890" cy="4495799"/>
        </a:xfrm>
      </xdr:grpSpPr>
      <xdr:pic>
        <xdr:nvPicPr>
          <xdr:cNvPr id="3073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21" cstate="print"/>
          <a:srcRect/>
          <a:stretch>
            <a:fillRect/>
          </a:stretch>
        </xdr:blipFill>
        <xdr:spPr bwMode="auto">
          <a:xfrm>
            <a:off x="219076" y="158591250"/>
            <a:ext cx="9151890" cy="4495799"/>
          </a:xfrm>
          <a:prstGeom prst="rect">
            <a:avLst/>
          </a:prstGeom>
          <a:noFill/>
          <a:ln w="1">
            <a:noFill/>
            <a:miter lim="800000"/>
            <a:headEnd/>
            <a:tailEnd type="none" w="med" len="med"/>
          </a:ln>
          <a:effectLst/>
        </xdr:spPr>
      </xdr:pic>
      <xdr:sp macro="" textlink="">
        <xdr:nvSpPr>
          <xdr:cNvPr id="134" name="직사각형 133"/>
          <xdr:cNvSpPr/>
        </xdr:nvSpPr>
        <xdr:spPr>
          <a:xfrm>
            <a:off x="695325" y="158953201"/>
            <a:ext cx="606867" cy="223064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135" name="직사각형 134"/>
          <xdr:cNvSpPr/>
        </xdr:nvSpPr>
        <xdr:spPr>
          <a:xfrm>
            <a:off x="6601910" y="161816431"/>
            <a:ext cx="611247" cy="207981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1</xdr:col>
      <xdr:colOff>0</xdr:colOff>
      <xdr:row>565</xdr:row>
      <xdr:rowOff>0</xdr:rowOff>
    </xdr:from>
    <xdr:to>
      <xdr:col>10</xdr:col>
      <xdr:colOff>742950</xdr:colOff>
      <xdr:row>583</xdr:row>
      <xdr:rowOff>0</xdr:rowOff>
    </xdr:to>
    <xdr:pic>
      <xdr:nvPicPr>
        <xdr:cNvPr id="73" name="그림 72" descr="[0815] 선물옵션 기간_일자별 수익률 조회.png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219075" y="165039675"/>
          <a:ext cx="9191625" cy="4572000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566</xdr:row>
      <xdr:rowOff>28575</xdr:rowOff>
    </xdr:from>
    <xdr:to>
      <xdr:col>4</xdr:col>
      <xdr:colOff>6792</xdr:colOff>
      <xdr:row>566</xdr:row>
      <xdr:rowOff>251639</xdr:rowOff>
    </xdr:to>
    <xdr:sp macro="" textlink="">
      <xdr:nvSpPr>
        <xdr:cNvPr id="74" name="직사각형 73"/>
        <xdr:cNvSpPr/>
      </xdr:nvSpPr>
      <xdr:spPr>
        <a:xfrm>
          <a:off x="723900" y="165411150"/>
          <a:ext cx="606867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180975</xdr:colOff>
      <xdr:row>578</xdr:row>
      <xdr:rowOff>190500</xdr:rowOff>
    </xdr:from>
    <xdr:to>
      <xdr:col>8</xdr:col>
      <xdr:colOff>792222</xdr:colOff>
      <xdr:row>579</xdr:row>
      <xdr:rowOff>188931</xdr:rowOff>
    </xdr:to>
    <xdr:sp macro="" textlink="">
      <xdr:nvSpPr>
        <xdr:cNvPr id="131" name="직사각형 130"/>
        <xdr:cNvSpPr/>
      </xdr:nvSpPr>
      <xdr:spPr>
        <a:xfrm>
          <a:off x="6648450" y="168754425"/>
          <a:ext cx="61124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0</xdr:colOff>
      <xdr:row>586</xdr:row>
      <xdr:rowOff>19050</xdr:rowOff>
    </xdr:from>
    <xdr:to>
      <xdr:col>10</xdr:col>
      <xdr:colOff>742950</xdr:colOff>
      <xdr:row>614</xdr:row>
      <xdr:rowOff>66675</xdr:rowOff>
    </xdr:to>
    <xdr:pic>
      <xdr:nvPicPr>
        <xdr:cNvPr id="138" name="그림 137" descr="[0815] 선물옵션 기간_일자별 수익률 조회.png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219075" y="171249975"/>
          <a:ext cx="9191625" cy="5924550"/>
        </a:xfrm>
        <a:prstGeom prst="rect">
          <a:avLst/>
        </a:prstGeom>
      </xdr:spPr>
    </xdr:pic>
    <xdr:clientData/>
  </xdr:twoCellAnchor>
  <xdr:twoCellAnchor>
    <xdr:from>
      <xdr:col>3</xdr:col>
      <xdr:colOff>209550</xdr:colOff>
      <xdr:row>588</xdr:row>
      <xdr:rowOff>38100</xdr:rowOff>
    </xdr:from>
    <xdr:to>
      <xdr:col>3</xdr:col>
      <xdr:colOff>816417</xdr:colOff>
      <xdr:row>589</xdr:row>
      <xdr:rowOff>51614</xdr:rowOff>
    </xdr:to>
    <xdr:sp macro="" textlink="">
      <xdr:nvSpPr>
        <xdr:cNvPr id="139" name="직사각형 138"/>
        <xdr:cNvSpPr/>
      </xdr:nvSpPr>
      <xdr:spPr>
        <a:xfrm>
          <a:off x="685800" y="171697650"/>
          <a:ext cx="606867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171450</xdr:colOff>
      <xdr:row>610</xdr:row>
      <xdr:rowOff>9525</xdr:rowOff>
    </xdr:from>
    <xdr:to>
      <xdr:col>8</xdr:col>
      <xdr:colOff>782697</xdr:colOff>
      <xdr:row>611</xdr:row>
      <xdr:rowOff>7956</xdr:rowOff>
    </xdr:to>
    <xdr:sp macro="" textlink="">
      <xdr:nvSpPr>
        <xdr:cNvPr id="140" name="직사각형 139"/>
        <xdr:cNvSpPr/>
      </xdr:nvSpPr>
      <xdr:spPr>
        <a:xfrm>
          <a:off x="6638925" y="176279175"/>
          <a:ext cx="61124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9525</xdr:colOff>
      <xdr:row>616</xdr:row>
      <xdr:rowOff>209551</xdr:rowOff>
    </xdr:from>
    <xdr:to>
      <xdr:col>10</xdr:col>
      <xdr:colOff>733425</xdr:colOff>
      <xdr:row>642</xdr:row>
      <xdr:rowOff>161926</xdr:rowOff>
    </xdr:to>
    <xdr:pic>
      <xdr:nvPicPr>
        <xdr:cNvPr id="132" name="그림 131" descr="[0815] 선물옵션 기간_일자별 수익률 조회.png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228600" y="179631976"/>
          <a:ext cx="9172575" cy="5410200"/>
        </a:xfrm>
        <a:prstGeom prst="rect">
          <a:avLst/>
        </a:prstGeom>
      </xdr:spPr>
    </xdr:pic>
    <xdr:clientData/>
  </xdr:twoCellAnchor>
  <xdr:twoCellAnchor>
    <xdr:from>
      <xdr:col>3</xdr:col>
      <xdr:colOff>209550</xdr:colOff>
      <xdr:row>619</xdr:row>
      <xdr:rowOff>9525</xdr:rowOff>
    </xdr:from>
    <xdr:to>
      <xdr:col>3</xdr:col>
      <xdr:colOff>816417</xdr:colOff>
      <xdr:row>620</xdr:row>
      <xdr:rowOff>23039</xdr:rowOff>
    </xdr:to>
    <xdr:sp macro="" textlink="">
      <xdr:nvSpPr>
        <xdr:cNvPr id="133" name="직사각형 132"/>
        <xdr:cNvSpPr/>
      </xdr:nvSpPr>
      <xdr:spPr>
        <a:xfrm>
          <a:off x="685800" y="179222400"/>
          <a:ext cx="606867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180975</xdr:colOff>
      <xdr:row>639</xdr:row>
      <xdr:rowOff>57150</xdr:rowOff>
    </xdr:from>
    <xdr:to>
      <xdr:col>8</xdr:col>
      <xdr:colOff>792222</xdr:colOff>
      <xdr:row>640</xdr:row>
      <xdr:rowOff>55581</xdr:rowOff>
    </xdr:to>
    <xdr:sp macro="" textlink="">
      <xdr:nvSpPr>
        <xdr:cNvPr id="137" name="직사각형 136"/>
        <xdr:cNvSpPr/>
      </xdr:nvSpPr>
      <xdr:spPr>
        <a:xfrm>
          <a:off x="6648450" y="184308750"/>
          <a:ext cx="61124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0</xdr:colOff>
      <xdr:row>646</xdr:row>
      <xdr:rowOff>1</xdr:rowOff>
    </xdr:from>
    <xdr:to>
      <xdr:col>11</xdr:col>
      <xdr:colOff>38100</xdr:colOff>
      <xdr:row>671</xdr:row>
      <xdr:rowOff>180975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" y="185804176"/>
          <a:ext cx="9315450" cy="5419724"/>
        </a:xfrm>
        <a:prstGeom prst="rect">
          <a:avLst/>
        </a:prstGeom>
      </xdr:spPr>
    </xdr:pic>
    <xdr:clientData/>
  </xdr:twoCellAnchor>
  <xdr:twoCellAnchor>
    <xdr:from>
      <xdr:col>3</xdr:col>
      <xdr:colOff>209550</xdr:colOff>
      <xdr:row>647</xdr:row>
      <xdr:rowOff>114301</xdr:rowOff>
    </xdr:from>
    <xdr:to>
      <xdr:col>3</xdr:col>
      <xdr:colOff>816417</xdr:colOff>
      <xdr:row>648</xdr:row>
      <xdr:rowOff>127815</xdr:rowOff>
    </xdr:to>
    <xdr:sp macro="" textlink="">
      <xdr:nvSpPr>
        <xdr:cNvPr id="142" name="직사각형 141"/>
        <xdr:cNvSpPr/>
      </xdr:nvSpPr>
      <xdr:spPr>
        <a:xfrm>
          <a:off x="685800" y="186128026"/>
          <a:ext cx="606867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9</xdr:col>
      <xdr:colOff>123825</xdr:colOff>
      <xdr:row>666</xdr:row>
      <xdr:rowOff>114301</xdr:rowOff>
    </xdr:from>
    <xdr:to>
      <xdr:col>10</xdr:col>
      <xdr:colOff>11172</xdr:colOff>
      <xdr:row>667</xdr:row>
      <xdr:rowOff>112732</xdr:rowOff>
    </xdr:to>
    <xdr:sp macro="" textlink="">
      <xdr:nvSpPr>
        <xdr:cNvPr id="144" name="직사각형 143"/>
        <xdr:cNvSpPr/>
      </xdr:nvSpPr>
      <xdr:spPr>
        <a:xfrm>
          <a:off x="8067675" y="190109476"/>
          <a:ext cx="61124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19050</xdr:colOff>
      <xdr:row>674</xdr:row>
      <xdr:rowOff>219074</xdr:rowOff>
    </xdr:from>
    <xdr:to>
      <xdr:col>11</xdr:col>
      <xdr:colOff>38100</xdr:colOff>
      <xdr:row>700</xdr:row>
      <xdr:rowOff>161924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192738374"/>
          <a:ext cx="9296400" cy="5400675"/>
        </a:xfrm>
        <a:prstGeom prst="rect">
          <a:avLst/>
        </a:prstGeom>
      </xdr:spPr>
    </xdr:pic>
    <xdr:clientData/>
  </xdr:twoCellAnchor>
  <xdr:twoCellAnchor>
    <xdr:from>
      <xdr:col>3</xdr:col>
      <xdr:colOff>228600</xdr:colOff>
      <xdr:row>676</xdr:row>
      <xdr:rowOff>200024</xdr:rowOff>
    </xdr:from>
    <xdr:to>
      <xdr:col>3</xdr:col>
      <xdr:colOff>835467</xdr:colOff>
      <xdr:row>678</xdr:row>
      <xdr:rowOff>3988</xdr:rowOff>
    </xdr:to>
    <xdr:sp macro="" textlink="">
      <xdr:nvSpPr>
        <xdr:cNvPr id="141" name="직사각형 140"/>
        <xdr:cNvSpPr/>
      </xdr:nvSpPr>
      <xdr:spPr>
        <a:xfrm>
          <a:off x="704850" y="193147949"/>
          <a:ext cx="606867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9</xdr:col>
      <xdr:colOff>200025</xdr:colOff>
      <xdr:row>690</xdr:row>
      <xdr:rowOff>142874</xdr:rowOff>
    </xdr:from>
    <xdr:to>
      <xdr:col>10</xdr:col>
      <xdr:colOff>87372</xdr:colOff>
      <xdr:row>691</xdr:row>
      <xdr:rowOff>141305</xdr:rowOff>
    </xdr:to>
    <xdr:sp macro="" textlink="">
      <xdr:nvSpPr>
        <xdr:cNvPr id="143" name="직사각형 142"/>
        <xdr:cNvSpPr/>
      </xdr:nvSpPr>
      <xdr:spPr>
        <a:xfrm>
          <a:off x="8143875" y="196024499"/>
          <a:ext cx="61124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9525</xdr:colOff>
      <xdr:row>704</xdr:row>
      <xdr:rowOff>38100</xdr:rowOff>
    </xdr:from>
    <xdr:to>
      <xdr:col>11</xdr:col>
      <xdr:colOff>47625</xdr:colOff>
      <xdr:row>730</xdr:row>
      <xdr:rowOff>57150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199710675"/>
          <a:ext cx="9315450" cy="5467350"/>
        </a:xfrm>
        <a:prstGeom prst="rect">
          <a:avLst/>
        </a:prstGeom>
      </xdr:spPr>
    </xdr:pic>
    <xdr:clientData/>
  </xdr:twoCellAnchor>
  <xdr:twoCellAnchor>
    <xdr:from>
      <xdr:col>3</xdr:col>
      <xdr:colOff>228600</xdr:colOff>
      <xdr:row>706</xdr:row>
      <xdr:rowOff>47625</xdr:rowOff>
    </xdr:from>
    <xdr:to>
      <xdr:col>3</xdr:col>
      <xdr:colOff>835467</xdr:colOff>
      <xdr:row>707</xdr:row>
      <xdr:rowOff>61139</xdr:rowOff>
    </xdr:to>
    <xdr:sp macro="" textlink="">
      <xdr:nvSpPr>
        <xdr:cNvPr id="146" name="직사각형 145"/>
        <xdr:cNvSpPr/>
      </xdr:nvSpPr>
      <xdr:spPr>
        <a:xfrm>
          <a:off x="704850" y="200139300"/>
          <a:ext cx="606867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9</xdr:col>
      <xdr:colOff>180975</xdr:colOff>
      <xdr:row>724</xdr:row>
      <xdr:rowOff>133350</xdr:rowOff>
    </xdr:from>
    <xdr:to>
      <xdr:col>10</xdr:col>
      <xdr:colOff>68322</xdr:colOff>
      <xdr:row>725</xdr:row>
      <xdr:rowOff>131781</xdr:rowOff>
    </xdr:to>
    <xdr:sp macro="" textlink="">
      <xdr:nvSpPr>
        <xdr:cNvPr id="147" name="직사각형 146"/>
        <xdr:cNvSpPr/>
      </xdr:nvSpPr>
      <xdr:spPr>
        <a:xfrm>
          <a:off x="8124825" y="203996925"/>
          <a:ext cx="61124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0</xdr:col>
      <xdr:colOff>200025</xdr:colOff>
      <xdr:row>734</xdr:row>
      <xdr:rowOff>123826</xdr:rowOff>
    </xdr:from>
    <xdr:to>
      <xdr:col>11</xdr:col>
      <xdr:colOff>133350</xdr:colOff>
      <xdr:row>760</xdr:row>
      <xdr:rowOff>152400</xdr:rowOff>
    </xdr:to>
    <xdr:pic>
      <xdr:nvPicPr>
        <xdr:cNvPr id="148" name="그림 147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00025" y="206940151"/>
          <a:ext cx="9429750" cy="5476874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736</xdr:row>
      <xdr:rowOff>76200</xdr:rowOff>
    </xdr:from>
    <xdr:to>
      <xdr:col>3</xdr:col>
      <xdr:colOff>797367</xdr:colOff>
      <xdr:row>737</xdr:row>
      <xdr:rowOff>89714</xdr:rowOff>
    </xdr:to>
    <xdr:sp macro="" textlink="">
      <xdr:nvSpPr>
        <xdr:cNvPr id="163" name="직사각형 162"/>
        <xdr:cNvSpPr/>
      </xdr:nvSpPr>
      <xdr:spPr>
        <a:xfrm>
          <a:off x="666750" y="207311625"/>
          <a:ext cx="606867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9</xdr:col>
      <xdr:colOff>285750</xdr:colOff>
      <xdr:row>755</xdr:row>
      <xdr:rowOff>57150</xdr:rowOff>
    </xdr:from>
    <xdr:to>
      <xdr:col>10</xdr:col>
      <xdr:colOff>173097</xdr:colOff>
      <xdr:row>756</xdr:row>
      <xdr:rowOff>55581</xdr:rowOff>
    </xdr:to>
    <xdr:sp macro="" textlink="">
      <xdr:nvSpPr>
        <xdr:cNvPr id="164" name="직사각형 163"/>
        <xdr:cNvSpPr/>
      </xdr:nvSpPr>
      <xdr:spPr>
        <a:xfrm>
          <a:off x="8229600" y="211274025"/>
          <a:ext cx="61124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0</xdr:col>
      <xdr:colOff>209550</xdr:colOff>
      <xdr:row>764</xdr:row>
      <xdr:rowOff>57150</xdr:rowOff>
    </xdr:from>
    <xdr:to>
      <xdr:col>11</xdr:col>
      <xdr:colOff>128204</xdr:colOff>
      <xdr:row>790</xdr:row>
      <xdr:rowOff>171450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9550" y="213169500"/>
          <a:ext cx="9415079" cy="556260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766</xdr:row>
      <xdr:rowOff>76200</xdr:rowOff>
    </xdr:from>
    <xdr:to>
      <xdr:col>3</xdr:col>
      <xdr:colOff>797367</xdr:colOff>
      <xdr:row>767</xdr:row>
      <xdr:rowOff>89714</xdr:rowOff>
    </xdr:to>
    <xdr:sp macro="" textlink="">
      <xdr:nvSpPr>
        <xdr:cNvPr id="155" name="직사각형 154"/>
        <xdr:cNvSpPr/>
      </xdr:nvSpPr>
      <xdr:spPr>
        <a:xfrm>
          <a:off x="666750" y="213607650"/>
          <a:ext cx="606867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9</xdr:col>
      <xdr:colOff>285750</xdr:colOff>
      <xdr:row>782</xdr:row>
      <xdr:rowOff>180975</xdr:rowOff>
    </xdr:from>
    <xdr:to>
      <xdr:col>10</xdr:col>
      <xdr:colOff>173097</xdr:colOff>
      <xdr:row>783</xdr:row>
      <xdr:rowOff>179406</xdr:rowOff>
    </xdr:to>
    <xdr:sp macro="" textlink="">
      <xdr:nvSpPr>
        <xdr:cNvPr id="156" name="직사각형 155"/>
        <xdr:cNvSpPr/>
      </xdr:nvSpPr>
      <xdr:spPr>
        <a:xfrm>
          <a:off x="8229600" y="217065225"/>
          <a:ext cx="61124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0</xdr:col>
      <xdr:colOff>200025</xdr:colOff>
      <xdr:row>794</xdr:row>
      <xdr:rowOff>95250</xdr:rowOff>
    </xdr:from>
    <xdr:to>
      <xdr:col>11</xdr:col>
      <xdr:colOff>114300</xdr:colOff>
      <xdr:row>820</xdr:row>
      <xdr:rowOff>161925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0025" y="219503625"/>
          <a:ext cx="9410700" cy="5514975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796</xdr:row>
      <xdr:rowOff>66675</xdr:rowOff>
    </xdr:from>
    <xdr:to>
      <xdr:col>3</xdr:col>
      <xdr:colOff>797367</xdr:colOff>
      <xdr:row>797</xdr:row>
      <xdr:rowOff>80189</xdr:rowOff>
    </xdr:to>
    <xdr:sp macro="" textlink="">
      <xdr:nvSpPr>
        <xdr:cNvPr id="145" name="직사각형 144"/>
        <xdr:cNvSpPr/>
      </xdr:nvSpPr>
      <xdr:spPr>
        <a:xfrm>
          <a:off x="666750" y="219894150"/>
          <a:ext cx="606867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0.86759</cdr:x>
      <cdr:y>0.11521</cdr:y>
    </cdr:from>
    <cdr:to>
      <cdr:x>0.98977</cdr:x>
      <cdr:y>0.15133</cdr:y>
    </cdr:to>
    <cdr:sp macro="" textlink="">
      <cdr:nvSpPr>
        <cdr:cNvPr id="2" name="직사각형 1"/>
        <cdr:cNvSpPr/>
      </cdr:nvSpPr>
      <cdr:spPr>
        <a:xfrm xmlns:a="http://schemas.openxmlformats.org/drawingml/2006/main">
          <a:off x="8652716" y="772007"/>
          <a:ext cx="1218530" cy="242044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>
            <a:lumMod val="95000"/>
          </a:schemeClr>
        </a:solidFill>
        <a:ln xmlns:a="http://schemas.openxmlformats.org/drawingml/2006/main">
          <a:solidFill>
            <a:srgbClr val="FF0000"/>
          </a:solidFill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 lIns="0" tIns="0" rIns="0" bIns="0"/>
        <a:lstStyle xmlns:a="http://schemas.openxmlformats.org/drawingml/2006/main"/>
        <a:p xmlns:a="http://schemas.openxmlformats.org/drawingml/2006/main">
          <a:pPr algn="ctr"/>
          <a:r>
            <a:rPr lang="ko-KR" altLang="en-US" b="1">
              <a:solidFill>
                <a:srgbClr val="FF0000"/>
              </a:solidFill>
            </a:rPr>
            <a:t>회사 누적수익률</a:t>
          </a:r>
          <a:endParaRPr lang="ko-KR" b="1">
            <a:solidFill>
              <a:srgbClr val="FF0000"/>
            </a:solidFill>
          </a:endParaRPr>
        </a:p>
      </cdr:txBody>
    </cdr:sp>
  </cdr:relSizeAnchor>
  <cdr:relSizeAnchor xmlns:cdr="http://schemas.openxmlformats.org/drawingml/2006/chartDrawing">
    <cdr:from>
      <cdr:x>0.7927</cdr:x>
      <cdr:y>0.37273</cdr:y>
    </cdr:from>
    <cdr:to>
      <cdr:x>0.94685</cdr:x>
      <cdr:y>0.40884</cdr:y>
    </cdr:to>
    <cdr:sp macro="" textlink="">
      <cdr:nvSpPr>
        <cdr:cNvPr id="3" name="직사각형 2"/>
        <cdr:cNvSpPr/>
      </cdr:nvSpPr>
      <cdr:spPr>
        <a:xfrm xmlns:a="http://schemas.openxmlformats.org/drawingml/2006/main">
          <a:off x="7061431" y="2457630"/>
          <a:ext cx="1373238" cy="238093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>
            <a:lumMod val="95000"/>
          </a:schemeClr>
        </a:solidFill>
        <a:ln xmlns:a="http://schemas.openxmlformats.org/drawingml/2006/main">
          <a:solidFill>
            <a:srgbClr val="0070C0"/>
          </a:solidFill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 lIns="0" tIns="0" rIns="0" bIns="0"/>
        <a:lstStyle xmlns:a="http://schemas.openxmlformats.org/drawingml/2006/main"/>
        <a:p xmlns:a="http://schemas.openxmlformats.org/drawingml/2006/main">
          <a:pPr algn="ctr"/>
          <a:r>
            <a:rPr lang="ko-KR" altLang="en-US" b="1">
              <a:solidFill>
                <a:srgbClr val="0070C0"/>
              </a:solidFill>
            </a:rPr>
            <a:t>코스피 누적수익률</a:t>
          </a:r>
          <a:endParaRPr lang="ko-KR" b="1">
            <a:solidFill>
              <a:srgbClr val="0070C0"/>
            </a:solidFill>
          </a:endParaRPr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32304</xdr:colOff>
      <xdr:row>63</xdr:row>
      <xdr:rowOff>200853</xdr:rowOff>
    </xdr:from>
    <xdr:to>
      <xdr:col>10</xdr:col>
      <xdr:colOff>582705</xdr:colOff>
      <xdr:row>88</xdr:row>
      <xdr:rowOff>38100</xdr:rowOff>
    </xdr:to>
    <xdr:graphicFrame macro="">
      <xdr:nvGraphicFramePr>
        <xdr:cNvPr id="2" name="수익률비교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156881</xdr:colOff>
      <xdr:row>93</xdr:row>
      <xdr:rowOff>3361</xdr:rowOff>
    </xdr:from>
    <xdr:to>
      <xdr:col>10</xdr:col>
      <xdr:colOff>616323</xdr:colOff>
      <xdr:row>124</xdr:row>
      <xdr:rowOff>100853</xdr:rowOff>
    </xdr:to>
    <xdr:graphicFrame macro="">
      <xdr:nvGraphicFramePr>
        <xdr:cNvPr id="3" name="차트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33618</xdr:colOff>
      <xdr:row>183</xdr:row>
      <xdr:rowOff>336176</xdr:rowOff>
    </xdr:from>
    <xdr:to>
      <xdr:col>10</xdr:col>
      <xdr:colOff>702918</xdr:colOff>
      <xdr:row>201</xdr:row>
      <xdr:rowOff>245293</xdr:rowOff>
    </xdr:to>
    <xdr:grpSp>
      <xdr:nvGrpSpPr>
        <xdr:cNvPr id="13" name="그룹 12"/>
        <xdr:cNvGrpSpPr/>
      </xdr:nvGrpSpPr>
      <xdr:grpSpPr>
        <a:xfrm>
          <a:off x="252693" y="45970451"/>
          <a:ext cx="9318000" cy="6081317"/>
          <a:chOff x="190500" y="13363575"/>
          <a:chExt cx="9144000" cy="3122013"/>
        </a:xfrm>
      </xdr:grpSpPr>
      <xdr:pic>
        <xdr:nvPicPr>
          <xdr:cNvPr id="14" name="그림 13" descr="201602.bmp"/>
          <xdr:cNvPicPr>
            <a:picLocks noChangeAspect="1"/>
          </xdr:cNvPicPr>
        </xdr:nvPicPr>
        <xdr:blipFill>
          <a:blip xmlns:r="http://schemas.openxmlformats.org/officeDocument/2006/relationships" r:embed="rId3" cstate="print"/>
          <a:stretch>
            <a:fillRect/>
          </a:stretch>
        </xdr:blipFill>
        <xdr:spPr>
          <a:xfrm>
            <a:off x="190500" y="13363575"/>
            <a:ext cx="9144000" cy="3122013"/>
          </a:xfrm>
          <a:prstGeom prst="rect">
            <a:avLst/>
          </a:prstGeom>
        </xdr:spPr>
      </xdr:pic>
      <xdr:sp macro="" textlink="">
        <xdr:nvSpPr>
          <xdr:cNvPr id="15" name="직사각형 14"/>
          <xdr:cNvSpPr/>
        </xdr:nvSpPr>
        <xdr:spPr>
          <a:xfrm>
            <a:off x="6858000" y="1560195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204</xdr:row>
      <xdr:rowOff>342899</xdr:rowOff>
    </xdr:from>
    <xdr:to>
      <xdr:col>10</xdr:col>
      <xdr:colOff>669300</xdr:colOff>
      <xdr:row>220</xdr:row>
      <xdr:rowOff>256499</xdr:rowOff>
    </xdr:to>
    <xdr:grpSp>
      <xdr:nvGrpSpPr>
        <xdr:cNvPr id="16" name="그룹 15"/>
        <xdr:cNvGrpSpPr/>
      </xdr:nvGrpSpPr>
      <xdr:grpSpPr>
        <a:xfrm>
          <a:off x="219075" y="53178074"/>
          <a:ext cx="9318000" cy="5400000"/>
          <a:chOff x="190500" y="17354550"/>
          <a:chExt cx="9144000" cy="3122013"/>
        </a:xfrm>
      </xdr:grpSpPr>
      <xdr:pic>
        <xdr:nvPicPr>
          <xdr:cNvPr id="17" name="그림 16" descr="201603.bmp"/>
          <xdr:cNvPicPr>
            <a:picLocks noChangeAspect="1"/>
          </xdr:cNvPicPr>
        </xdr:nvPicPr>
        <xdr:blipFill>
          <a:blip xmlns:r="http://schemas.openxmlformats.org/officeDocument/2006/relationships" r:embed="rId4" cstate="print"/>
          <a:stretch>
            <a:fillRect/>
          </a:stretch>
        </xdr:blipFill>
        <xdr:spPr>
          <a:xfrm>
            <a:off x="190500" y="17354550"/>
            <a:ext cx="9144000" cy="3122013"/>
          </a:xfrm>
          <a:prstGeom prst="rect">
            <a:avLst/>
          </a:prstGeom>
        </xdr:spPr>
      </xdr:pic>
      <xdr:sp macro="" textlink="">
        <xdr:nvSpPr>
          <xdr:cNvPr id="18" name="직사각형 17"/>
          <xdr:cNvSpPr/>
        </xdr:nvSpPr>
        <xdr:spPr>
          <a:xfrm>
            <a:off x="6838950" y="1960245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224</xdr:row>
      <xdr:rowOff>0</xdr:rowOff>
    </xdr:from>
    <xdr:to>
      <xdr:col>10</xdr:col>
      <xdr:colOff>669300</xdr:colOff>
      <xdr:row>239</xdr:row>
      <xdr:rowOff>256500</xdr:rowOff>
    </xdr:to>
    <xdr:grpSp>
      <xdr:nvGrpSpPr>
        <xdr:cNvPr id="19" name="그룹 18"/>
        <xdr:cNvGrpSpPr/>
      </xdr:nvGrpSpPr>
      <xdr:grpSpPr>
        <a:xfrm>
          <a:off x="219075" y="59693175"/>
          <a:ext cx="9318000" cy="5400000"/>
          <a:chOff x="190500" y="21345525"/>
          <a:chExt cx="9144000" cy="4373510"/>
        </a:xfrm>
      </xdr:grpSpPr>
      <xdr:pic>
        <xdr:nvPicPr>
          <xdr:cNvPr id="20" name="그림 19" descr="201604.bmp"/>
          <xdr:cNvPicPr>
            <a:picLocks noChangeAspect="1"/>
          </xdr:cNvPicPr>
        </xdr:nvPicPr>
        <xdr:blipFill>
          <a:blip xmlns:r="http://schemas.openxmlformats.org/officeDocument/2006/relationships" r:embed="rId5" cstate="print"/>
          <a:stretch>
            <a:fillRect/>
          </a:stretch>
        </xdr:blipFill>
        <xdr:spPr>
          <a:xfrm>
            <a:off x="190500" y="21345525"/>
            <a:ext cx="9144000" cy="4373510"/>
          </a:xfrm>
          <a:prstGeom prst="rect">
            <a:avLst/>
          </a:prstGeom>
        </xdr:spPr>
      </xdr:pic>
      <xdr:sp macro="" textlink="">
        <xdr:nvSpPr>
          <xdr:cNvPr id="21" name="직사각형 20"/>
          <xdr:cNvSpPr/>
        </xdr:nvSpPr>
        <xdr:spPr>
          <a:xfrm>
            <a:off x="6848475" y="2491740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243</xdr:row>
      <xdr:rowOff>0</xdr:rowOff>
    </xdr:from>
    <xdr:to>
      <xdr:col>10</xdr:col>
      <xdr:colOff>669300</xdr:colOff>
      <xdr:row>258</xdr:row>
      <xdr:rowOff>256500</xdr:rowOff>
    </xdr:to>
    <xdr:grpSp>
      <xdr:nvGrpSpPr>
        <xdr:cNvPr id="22" name="그룹 21"/>
        <xdr:cNvGrpSpPr/>
      </xdr:nvGrpSpPr>
      <xdr:grpSpPr>
        <a:xfrm>
          <a:off x="219075" y="66208275"/>
          <a:ext cx="9318000" cy="5400000"/>
          <a:chOff x="190500" y="26593800"/>
          <a:chExt cx="9144000" cy="3670900"/>
        </a:xfrm>
      </xdr:grpSpPr>
      <xdr:pic>
        <xdr:nvPicPr>
          <xdr:cNvPr id="23" name="그림 22" descr="5월 수익률.bmp"/>
          <xdr:cNvPicPr>
            <a:picLocks noChangeAspect="1"/>
          </xdr:cNvPicPr>
        </xdr:nvPicPr>
        <xdr:blipFill>
          <a:blip xmlns:r="http://schemas.openxmlformats.org/officeDocument/2006/relationships" r:embed="rId6" cstate="print"/>
          <a:stretch>
            <a:fillRect/>
          </a:stretch>
        </xdr:blipFill>
        <xdr:spPr>
          <a:xfrm>
            <a:off x="190500" y="26593800"/>
            <a:ext cx="9144000" cy="3670900"/>
          </a:xfrm>
          <a:prstGeom prst="rect">
            <a:avLst/>
          </a:prstGeom>
        </xdr:spPr>
      </xdr:pic>
      <xdr:sp macro="" textlink="">
        <xdr:nvSpPr>
          <xdr:cNvPr id="24" name="직사각형 23"/>
          <xdr:cNvSpPr/>
        </xdr:nvSpPr>
        <xdr:spPr>
          <a:xfrm>
            <a:off x="6915150" y="29517975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302</xdr:row>
      <xdr:rowOff>0</xdr:rowOff>
    </xdr:from>
    <xdr:to>
      <xdr:col>10</xdr:col>
      <xdr:colOff>669300</xdr:colOff>
      <xdr:row>317</xdr:row>
      <xdr:rowOff>256500</xdr:rowOff>
    </xdr:to>
    <xdr:grpSp>
      <xdr:nvGrpSpPr>
        <xdr:cNvPr id="25" name="그룹 24"/>
        <xdr:cNvGrpSpPr/>
      </xdr:nvGrpSpPr>
      <xdr:grpSpPr>
        <a:xfrm>
          <a:off x="219075" y="86439375"/>
          <a:ext cx="9318000" cy="5400000"/>
          <a:chOff x="190500" y="40662225"/>
          <a:chExt cx="9144000" cy="4116161"/>
        </a:xfrm>
      </xdr:grpSpPr>
      <xdr:pic>
        <xdr:nvPicPr>
          <xdr:cNvPr id="26" name="그림 25" descr="8월물.bmp"/>
          <xdr:cNvPicPr>
            <a:picLocks noChangeAspect="1"/>
          </xdr:cNvPicPr>
        </xdr:nvPicPr>
        <xdr:blipFill>
          <a:blip xmlns:r="http://schemas.openxmlformats.org/officeDocument/2006/relationships" r:embed="rId7" cstate="print"/>
          <a:stretch>
            <a:fillRect/>
          </a:stretch>
        </xdr:blipFill>
        <xdr:spPr>
          <a:xfrm>
            <a:off x="190500" y="40662225"/>
            <a:ext cx="9144000" cy="4116161"/>
          </a:xfrm>
          <a:prstGeom prst="rect">
            <a:avLst/>
          </a:prstGeom>
        </xdr:spPr>
      </xdr:pic>
      <xdr:sp macro="" textlink="">
        <xdr:nvSpPr>
          <xdr:cNvPr id="27" name="직사각형 26"/>
          <xdr:cNvSpPr/>
        </xdr:nvSpPr>
        <xdr:spPr>
          <a:xfrm>
            <a:off x="6915150" y="43900725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263</xdr:row>
      <xdr:rowOff>0</xdr:rowOff>
    </xdr:from>
    <xdr:to>
      <xdr:col>10</xdr:col>
      <xdr:colOff>669300</xdr:colOff>
      <xdr:row>278</xdr:row>
      <xdr:rowOff>256500</xdr:rowOff>
    </xdr:to>
    <xdr:grpSp>
      <xdr:nvGrpSpPr>
        <xdr:cNvPr id="28" name="그룹 27"/>
        <xdr:cNvGrpSpPr/>
      </xdr:nvGrpSpPr>
      <xdr:grpSpPr>
        <a:xfrm>
          <a:off x="219075" y="73066275"/>
          <a:ext cx="9318000" cy="5400000"/>
          <a:chOff x="190500" y="31213425"/>
          <a:chExt cx="9144000" cy="3157838"/>
        </a:xfrm>
      </xdr:grpSpPr>
      <xdr:pic>
        <xdr:nvPicPr>
          <xdr:cNvPr id="29" name="그림 28" descr="6월 수익률.bmp"/>
          <xdr:cNvPicPr>
            <a:picLocks noChangeAspect="1"/>
          </xdr:cNvPicPr>
        </xdr:nvPicPr>
        <xdr:blipFill>
          <a:blip xmlns:r="http://schemas.openxmlformats.org/officeDocument/2006/relationships" r:embed="rId8" cstate="print"/>
          <a:stretch>
            <a:fillRect/>
          </a:stretch>
        </xdr:blipFill>
        <xdr:spPr>
          <a:xfrm>
            <a:off x="190500" y="31213425"/>
            <a:ext cx="9144000" cy="3157838"/>
          </a:xfrm>
          <a:prstGeom prst="rect">
            <a:avLst/>
          </a:prstGeom>
        </xdr:spPr>
      </xdr:pic>
      <xdr:sp macro="" textlink="">
        <xdr:nvSpPr>
          <xdr:cNvPr id="30" name="직사각형 29"/>
          <xdr:cNvSpPr/>
        </xdr:nvSpPr>
        <xdr:spPr>
          <a:xfrm>
            <a:off x="6867525" y="3350895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31" name="직사각형 30"/>
          <xdr:cNvSpPr/>
        </xdr:nvSpPr>
        <xdr:spPr>
          <a:xfrm>
            <a:off x="685800" y="31584900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282</xdr:row>
      <xdr:rowOff>0</xdr:rowOff>
    </xdr:from>
    <xdr:to>
      <xdr:col>10</xdr:col>
      <xdr:colOff>669300</xdr:colOff>
      <xdr:row>297</xdr:row>
      <xdr:rowOff>256500</xdr:rowOff>
    </xdr:to>
    <xdr:grpSp>
      <xdr:nvGrpSpPr>
        <xdr:cNvPr id="32" name="그룹 31"/>
        <xdr:cNvGrpSpPr/>
      </xdr:nvGrpSpPr>
      <xdr:grpSpPr>
        <a:xfrm>
          <a:off x="219075" y="79581375"/>
          <a:ext cx="9318000" cy="5400000"/>
          <a:chOff x="190500" y="35204400"/>
          <a:chExt cx="9144000" cy="4541766"/>
        </a:xfrm>
      </xdr:grpSpPr>
      <xdr:pic>
        <xdr:nvPicPr>
          <xdr:cNvPr id="33" name="그림 32" descr="회사 수익률.bmp"/>
          <xdr:cNvPicPr>
            <a:picLocks noChangeAspect="1"/>
          </xdr:cNvPicPr>
        </xdr:nvPicPr>
        <xdr:blipFill>
          <a:blip xmlns:r="http://schemas.openxmlformats.org/officeDocument/2006/relationships" r:embed="rId9" cstate="print"/>
          <a:stretch>
            <a:fillRect/>
          </a:stretch>
        </xdr:blipFill>
        <xdr:spPr>
          <a:xfrm>
            <a:off x="190500" y="35204400"/>
            <a:ext cx="9144000" cy="4541766"/>
          </a:xfrm>
          <a:prstGeom prst="rect">
            <a:avLst/>
          </a:prstGeom>
        </xdr:spPr>
      </xdr:pic>
      <xdr:sp macro="" textlink="">
        <xdr:nvSpPr>
          <xdr:cNvPr id="34" name="직사각형 33"/>
          <xdr:cNvSpPr/>
        </xdr:nvSpPr>
        <xdr:spPr>
          <a:xfrm>
            <a:off x="6886575" y="3901440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35" name="직사각형 34"/>
          <xdr:cNvSpPr/>
        </xdr:nvSpPr>
        <xdr:spPr>
          <a:xfrm>
            <a:off x="666750" y="35566350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322</xdr:row>
      <xdr:rowOff>0</xdr:rowOff>
    </xdr:from>
    <xdr:to>
      <xdr:col>10</xdr:col>
      <xdr:colOff>669300</xdr:colOff>
      <xdr:row>337</xdr:row>
      <xdr:rowOff>256500</xdr:rowOff>
    </xdr:to>
    <xdr:grpSp>
      <xdr:nvGrpSpPr>
        <xdr:cNvPr id="36" name="그룹 35"/>
        <xdr:cNvGrpSpPr/>
      </xdr:nvGrpSpPr>
      <xdr:grpSpPr>
        <a:xfrm>
          <a:off x="219075" y="93297375"/>
          <a:ext cx="9318000" cy="5400000"/>
          <a:chOff x="190500" y="45700950"/>
          <a:chExt cx="9144000" cy="3101190"/>
        </a:xfrm>
      </xdr:grpSpPr>
      <xdr:pic>
        <xdr:nvPicPr>
          <xdr:cNvPr id="37" name="그림 36" descr="9.bmp"/>
          <xdr:cNvPicPr>
            <a:picLocks noChangeAspect="1"/>
          </xdr:cNvPicPr>
        </xdr:nvPicPr>
        <xdr:blipFill>
          <a:blip xmlns:r="http://schemas.openxmlformats.org/officeDocument/2006/relationships" r:embed="rId10" cstate="print"/>
          <a:stretch>
            <a:fillRect/>
          </a:stretch>
        </xdr:blipFill>
        <xdr:spPr>
          <a:xfrm>
            <a:off x="190500" y="45700950"/>
            <a:ext cx="9144000" cy="3101190"/>
          </a:xfrm>
          <a:prstGeom prst="rect">
            <a:avLst/>
          </a:prstGeom>
        </xdr:spPr>
      </xdr:pic>
      <xdr:sp macro="" textlink="">
        <xdr:nvSpPr>
          <xdr:cNvPr id="38" name="직사각형 37"/>
          <xdr:cNvSpPr/>
        </xdr:nvSpPr>
        <xdr:spPr>
          <a:xfrm>
            <a:off x="6877050" y="4789170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39" name="직사각형 38"/>
          <xdr:cNvSpPr/>
        </xdr:nvSpPr>
        <xdr:spPr>
          <a:xfrm>
            <a:off x="666750" y="46081950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340</xdr:row>
      <xdr:rowOff>342899</xdr:rowOff>
    </xdr:from>
    <xdr:to>
      <xdr:col>10</xdr:col>
      <xdr:colOff>669300</xdr:colOff>
      <xdr:row>356</xdr:row>
      <xdr:rowOff>256499</xdr:rowOff>
    </xdr:to>
    <xdr:grpSp>
      <xdr:nvGrpSpPr>
        <xdr:cNvPr id="40" name="그룹 39"/>
        <xdr:cNvGrpSpPr/>
      </xdr:nvGrpSpPr>
      <xdr:grpSpPr>
        <a:xfrm>
          <a:off x="219075" y="99812474"/>
          <a:ext cx="9318000" cy="5400000"/>
          <a:chOff x="190500" y="49691925"/>
          <a:chExt cx="9144000" cy="3158247"/>
        </a:xfrm>
      </xdr:grpSpPr>
      <xdr:pic>
        <xdr:nvPicPr>
          <xdr:cNvPr id="41" name="Picture 2" descr="C:\Users\Administrator.Sc-201509151258\Desktop\국내선물 기간_일자별 수익률조회.bmp"/>
          <xdr:cNvPicPr>
            <a:picLocks noChangeAspect="1" noChangeArrowheads="1"/>
          </xdr:cNvPicPr>
        </xdr:nvPicPr>
        <xdr:blipFill>
          <a:blip xmlns:r="http://schemas.openxmlformats.org/officeDocument/2006/relationships" r:embed="rId11" cstate="print"/>
          <a:srcRect/>
          <a:stretch>
            <a:fillRect/>
          </a:stretch>
        </xdr:blipFill>
        <xdr:spPr bwMode="auto">
          <a:xfrm>
            <a:off x="190500" y="49691925"/>
            <a:ext cx="9144000" cy="3158247"/>
          </a:xfrm>
          <a:prstGeom prst="rect">
            <a:avLst/>
          </a:prstGeom>
          <a:noFill/>
        </xdr:spPr>
      </xdr:pic>
      <xdr:sp macro="" textlink="">
        <xdr:nvSpPr>
          <xdr:cNvPr id="42" name="직사각형 41"/>
          <xdr:cNvSpPr/>
        </xdr:nvSpPr>
        <xdr:spPr>
          <a:xfrm>
            <a:off x="7029450" y="5231130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43" name="직사각형 42"/>
          <xdr:cNvSpPr/>
        </xdr:nvSpPr>
        <xdr:spPr>
          <a:xfrm>
            <a:off x="647700" y="50034825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360</xdr:row>
      <xdr:rowOff>0</xdr:rowOff>
    </xdr:from>
    <xdr:to>
      <xdr:col>10</xdr:col>
      <xdr:colOff>669300</xdr:colOff>
      <xdr:row>375</xdr:row>
      <xdr:rowOff>256500</xdr:rowOff>
    </xdr:to>
    <xdr:grpSp>
      <xdr:nvGrpSpPr>
        <xdr:cNvPr id="44" name="그룹 43"/>
        <xdr:cNvGrpSpPr/>
      </xdr:nvGrpSpPr>
      <xdr:grpSpPr>
        <a:xfrm>
          <a:off x="219075" y="106327575"/>
          <a:ext cx="9318000" cy="5400000"/>
          <a:chOff x="190500" y="53682900"/>
          <a:chExt cx="9144000" cy="3656301"/>
        </a:xfrm>
      </xdr:grpSpPr>
      <xdr:pic>
        <xdr:nvPicPr>
          <xdr:cNvPr id="45" name="Picture 2" descr="C:\Users\Administrator.Sc-201509151258\Desktop\11월 수익률.bmp"/>
          <xdr:cNvPicPr>
            <a:picLocks noChangeAspect="1" noChangeArrowheads="1"/>
          </xdr:cNvPicPr>
        </xdr:nvPicPr>
        <xdr:blipFill>
          <a:blip xmlns:r="http://schemas.openxmlformats.org/officeDocument/2006/relationships" r:embed="rId12" cstate="print"/>
          <a:srcRect/>
          <a:stretch>
            <a:fillRect/>
          </a:stretch>
        </xdr:blipFill>
        <xdr:spPr bwMode="auto">
          <a:xfrm>
            <a:off x="190500" y="53682900"/>
            <a:ext cx="9144000" cy="3656301"/>
          </a:xfrm>
          <a:prstGeom prst="rect">
            <a:avLst/>
          </a:prstGeom>
          <a:noFill/>
        </xdr:spPr>
      </xdr:pic>
      <xdr:sp macro="" textlink="">
        <xdr:nvSpPr>
          <xdr:cNvPr id="46" name="직사각형 45"/>
          <xdr:cNvSpPr/>
        </xdr:nvSpPr>
        <xdr:spPr>
          <a:xfrm>
            <a:off x="7038975" y="5676900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47" name="직사각형 46"/>
          <xdr:cNvSpPr/>
        </xdr:nvSpPr>
        <xdr:spPr>
          <a:xfrm>
            <a:off x="657225" y="54025800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379</xdr:row>
      <xdr:rowOff>0</xdr:rowOff>
    </xdr:from>
    <xdr:to>
      <xdr:col>10</xdr:col>
      <xdr:colOff>669300</xdr:colOff>
      <xdr:row>394</xdr:row>
      <xdr:rowOff>256500</xdr:rowOff>
    </xdr:to>
    <xdr:grpSp>
      <xdr:nvGrpSpPr>
        <xdr:cNvPr id="48" name="그룹 47"/>
        <xdr:cNvGrpSpPr/>
      </xdr:nvGrpSpPr>
      <xdr:grpSpPr>
        <a:xfrm>
          <a:off x="219075" y="112842675"/>
          <a:ext cx="9318000" cy="5400000"/>
          <a:chOff x="190500" y="58302525"/>
          <a:chExt cx="9144000" cy="4075279"/>
        </a:xfrm>
      </xdr:grpSpPr>
      <xdr:pic>
        <xdr:nvPicPr>
          <xdr:cNvPr id="49" name="Picture 3" descr="C:\Users\Administrator.Sc-201509151258\Desktop\Sample.bmp"/>
          <xdr:cNvPicPr>
            <a:picLocks noChangeAspect="1" noChangeArrowheads="1"/>
          </xdr:cNvPicPr>
        </xdr:nvPicPr>
        <xdr:blipFill>
          <a:blip xmlns:r="http://schemas.openxmlformats.org/officeDocument/2006/relationships" r:embed="rId13" cstate="print"/>
          <a:srcRect/>
          <a:stretch>
            <a:fillRect/>
          </a:stretch>
        </xdr:blipFill>
        <xdr:spPr bwMode="auto">
          <a:xfrm>
            <a:off x="190500" y="58302525"/>
            <a:ext cx="9144000" cy="4075279"/>
          </a:xfrm>
          <a:prstGeom prst="rect">
            <a:avLst/>
          </a:prstGeom>
          <a:noFill/>
        </xdr:spPr>
      </xdr:pic>
      <xdr:sp macro="" textlink="">
        <xdr:nvSpPr>
          <xdr:cNvPr id="50" name="직사각형 49"/>
          <xdr:cNvSpPr/>
        </xdr:nvSpPr>
        <xdr:spPr>
          <a:xfrm>
            <a:off x="6257925" y="61779150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51" name="직사각형 50"/>
          <xdr:cNvSpPr/>
        </xdr:nvSpPr>
        <xdr:spPr>
          <a:xfrm>
            <a:off x="657225" y="58626375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398</xdr:row>
      <xdr:rowOff>0</xdr:rowOff>
    </xdr:from>
    <xdr:to>
      <xdr:col>10</xdr:col>
      <xdr:colOff>669300</xdr:colOff>
      <xdr:row>413</xdr:row>
      <xdr:rowOff>256500</xdr:rowOff>
    </xdr:to>
    <xdr:grpSp>
      <xdr:nvGrpSpPr>
        <xdr:cNvPr id="52" name="그룹 51"/>
        <xdr:cNvGrpSpPr/>
      </xdr:nvGrpSpPr>
      <xdr:grpSpPr>
        <a:xfrm>
          <a:off x="219075" y="119357775"/>
          <a:ext cx="9318000" cy="5400000"/>
          <a:chOff x="190500" y="63341250"/>
          <a:chExt cx="9144000" cy="4135796"/>
        </a:xfrm>
      </xdr:grpSpPr>
      <xdr:pic>
        <xdr:nvPicPr>
          <xdr:cNvPr id="53" name="Picture 4"/>
          <xdr:cNvPicPr>
            <a:picLocks noChangeAspect="1" noChangeArrowheads="1"/>
          </xdr:cNvPicPr>
        </xdr:nvPicPr>
        <xdr:blipFill>
          <a:blip xmlns:r="http://schemas.openxmlformats.org/officeDocument/2006/relationships" r:embed="rId14" cstate="print"/>
          <a:srcRect/>
          <a:stretch>
            <a:fillRect/>
          </a:stretch>
        </xdr:blipFill>
        <xdr:spPr bwMode="auto">
          <a:xfrm>
            <a:off x="190500" y="63341250"/>
            <a:ext cx="9144000" cy="413579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  <xdr:sp macro="" textlink="">
        <xdr:nvSpPr>
          <xdr:cNvPr id="54" name="직사각형 53"/>
          <xdr:cNvSpPr/>
        </xdr:nvSpPr>
        <xdr:spPr>
          <a:xfrm>
            <a:off x="6581775" y="66855975"/>
            <a:ext cx="649166" cy="143607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55" name="직사각형 54"/>
          <xdr:cNvSpPr/>
        </xdr:nvSpPr>
        <xdr:spPr>
          <a:xfrm>
            <a:off x="666750" y="63703200"/>
            <a:ext cx="657225" cy="123825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1</xdr:colOff>
      <xdr:row>417</xdr:row>
      <xdr:rowOff>1</xdr:rowOff>
    </xdr:from>
    <xdr:to>
      <xdr:col>10</xdr:col>
      <xdr:colOff>669301</xdr:colOff>
      <xdr:row>430</xdr:row>
      <xdr:rowOff>259774</xdr:rowOff>
    </xdr:to>
    <xdr:grpSp>
      <xdr:nvGrpSpPr>
        <xdr:cNvPr id="56" name="그룹 55"/>
        <xdr:cNvGrpSpPr/>
      </xdr:nvGrpSpPr>
      <xdr:grpSpPr>
        <a:xfrm>
          <a:off x="219076" y="125872876"/>
          <a:ext cx="9318000" cy="4717473"/>
          <a:chOff x="224119" y="133652559"/>
          <a:chExt cx="10037417" cy="4941793"/>
        </a:xfrm>
      </xdr:grpSpPr>
      <xdr:pic>
        <xdr:nvPicPr>
          <xdr:cNvPr id="57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15" cstate="print"/>
          <a:srcRect/>
          <a:stretch>
            <a:fillRect/>
          </a:stretch>
        </xdr:blipFill>
        <xdr:spPr bwMode="auto">
          <a:xfrm>
            <a:off x="224119" y="133652559"/>
            <a:ext cx="10037417" cy="4941793"/>
          </a:xfrm>
          <a:prstGeom prst="rect">
            <a:avLst/>
          </a:prstGeom>
          <a:noFill/>
          <a:ln w="1">
            <a:noFill/>
            <a:miter lim="800000"/>
            <a:headEnd/>
            <a:tailEnd type="none" w="med" len="med"/>
          </a:ln>
          <a:effectLst/>
        </xdr:spPr>
      </xdr:pic>
      <xdr:sp macro="" textlink="">
        <xdr:nvSpPr>
          <xdr:cNvPr id="58" name="직사각형 57"/>
          <xdr:cNvSpPr/>
        </xdr:nvSpPr>
        <xdr:spPr>
          <a:xfrm>
            <a:off x="742975" y="134039405"/>
            <a:ext cx="668966" cy="240683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59" name="직사각형 58"/>
          <xdr:cNvSpPr/>
        </xdr:nvSpPr>
        <xdr:spPr>
          <a:xfrm>
            <a:off x="7271644" y="137513228"/>
            <a:ext cx="673327" cy="218272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434</xdr:row>
      <xdr:rowOff>0</xdr:rowOff>
    </xdr:from>
    <xdr:to>
      <xdr:col>10</xdr:col>
      <xdr:colOff>612321</xdr:colOff>
      <xdr:row>453</xdr:row>
      <xdr:rowOff>183990</xdr:rowOff>
    </xdr:to>
    <xdr:grpSp>
      <xdr:nvGrpSpPr>
        <xdr:cNvPr id="61" name="그룹 60"/>
        <xdr:cNvGrpSpPr/>
      </xdr:nvGrpSpPr>
      <xdr:grpSpPr>
        <a:xfrm>
          <a:off x="219075" y="131702175"/>
          <a:ext cx="9261021" cy="4965540"/>
          <a:chOff x="224118" y="139927853"/>
          <a:chExt cx="10126115" cy="5036137"/>
        </a:xfrm>
      </xdr:grpSpPr>
      <xdr:pic>
        <xdr:nvPicPr>
          <xdr:cNvPr id="62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16" cstate="print"/>
          <a:srcRect/>
          <a:stretch>
            <a:fillRect/>
          </a:stretch>
        </xdr:blipFill>
        <xdr:spPr bwMode="auto">
          <a:xfrm>
            <a:off x="224118" y="139927853"/>
            <a:ext cx="10126115" cy="5036137"/>
          </a:xfrm>
          <a:prstGeom prst="rect">
            <a:avLst/>
          </a:prstGeom>
          <a:noFill/>
          <a:ln w="1">
            <a:noFill/>
            <a:miter lim="800000"/>
            <a:headEnd/>
            <a:tailEnd type="none" w="med" len="med"/>
          </a:ln>
          <a:effectLst/>
        </xdr:spPr>
      </xdr:pic>
      <xdr:sp macro="" textlink="">
        <xdr:nvSpPr>
          <xdr:cNvPr id="63" name="직사각형 62"/>
          <xdr:cNvSpPr/>
        </xdr:nvSpPr>
        <xdr:spPr>
          <a:xfrm>
            <a:off x="773206" y="140331265"/>
            <a:ext cx="678675" cy="232596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64" name="직사각형 63"/>
          <xdr:cNvSpPr/>
        </xdr:nvSpPr>
        <xdr:spPr>
          <a:xfrm>
            <a:off x="7283824" y="144040412"/>
            <a:ext cx="683099" cy="210938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0</xdr:colOff>
      <xdr:row>457</xdr:row>
      <xdr:rowOff>0</xdr:rowOff>
    </xdr:from>
    <xdr:to>
      <xdr:col>10</xdr:col>
      <xdr:colOff>586740</xdr:colOff>
      <xdr:row>476</xdr:row>
      <xdr:rowOff>95249</xdr:rowOff>
    </xdr:to>
    <xdr:grpSp>
      <xdr:nvGrpSpPr>
        <xdr:cNvPr id="71" name="그룹 70"/>
        <xdr:cNvGrpSpPr/>
      </xdr:nvGrpSpPr>
      <xdr:grpSpPr>
        <a:xfrm>
          <a:off x="219075" y="137721975"/>
          <a:ext cx="9235440" cy="4876799"/>
          <a:chOff x="219075" y="130863975"/>
          <a:chExt cx="9235440" cy="4876799"/>
        </a:xfrm>
      </xdr:grpSpPr>
      <xdr:grpSp>
        <xdr:nvGrpSpPr>
          <xdr:cNvPr id="69" name="그룹 68"/>
          <xdr:cNvGrpSpPr/>
        </xdr:nvGrpSpPr>
        <xdr:grpSpPr>
          <a:xfrm>
            <a:off x="219075" y="130863975"/>
            <a:ext cx="9235440" cy="4876799"/>
            <a:chOff x="219075" y="130863975"/>
            <a:chExt cx="9235440" cy="4876799"/>
          </a:xfrm>
        </xdr:grpSpPr>
        <xdr:pic>
          <xdr:nvPicPr>
            <xdr:cNvPr id="4097" name="Picture 1"/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17" cstate="print"/>
            <a:srcRect/>
            <a:stretch>
              <a:fillRect/>
            </a:stretch>
          </xdr:blipFill>
          <xdr:spPr bwMode="auto">
            <a:xfrm>
              <a:off x="219075" y="130863975"/>
              <a:ext cx="9235440" cy="4876799"/>
            </a:xfrm>
            <a:prstGeom prst="rect">
              <a:avLst/>
            </a:prstGeom>
            <a:noFill/>
            <a:ln w="1">
              <a:noFill/>
              <a:miter lim="800000"/>
              <a:headEnd/>
              <a:tailEnd type="none" w="med" len="med"/>
            </a:ln>
            <a:effectLst/>
          </xdr:spPr>
        </xdr:pic>
        <xdr:sp macro="" textlink="">
          <xdr:nvSpPr>
            <xdr:cNvPr id="68" name="직사각형 67"/>
            <xdr:cNvSpPr/>
          </xdr:nvSpPr>
          <xdr:spPr>
            <a:xfrm>
              <a:off x="695325" y="131073525"/>
              <a:ext cx="620694" cy="229335"/>
            </a:xfrm>
            <a:prstGeom prst="rect">
              <a:avLst/>
            </a:prstGeom>
            <a:solidFill>
              <a:schemeClr val="tx1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rtlCol="0" anchor="ctr"/>
            <a:lstStyle/>
            <a:p>
              <a:pPr algn="ctr"/>
              <a:endParaRPr lang="ko-KR" altLang="en-US" sz="1100"/>
            </a:p>
          </xdr:txBody>
        </xdr:sp>
      </xdr:grpSp>
      <xdr:sp macro="" textlink="">
        <xdr:nvSpPr>
          <xdr:cNvPr id="70" name="직사각형 69"/>
          <xdr:cNvSpPr/>
        </xdr:nvSpPr>
        <xdr:spPr>
          <a:xfrm>
            <a:off x="6581775" y="135054975"/>
            <a:ext cx="624741" cy="207981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>
    <xdr:from>
      <xdr:col>1</xdr:col>
      <xdr:colOff>1</xdr:colOff>
      <xdr:row>480</xdr:row>
      <xdr:rowOff>0</xdr:rowOff>
    </xdr:from>
    <xdr:to>
      <xdr:col>10</xdr:col>
      <xdr:colOff>703216</xdr:colOff>
      <xdr:row>497</xdr:row>
      <xdr:rowOff>133349</xdr:rowOff>
    </xdr:to>
    <xdr:grpSp>
      <xdr:nvGrpSpPr>
        <xdr:cNvPr id="60" name="그룹 59"/>
        <xdr:cNvGrpSpPr/>
      </xdr:nvGrpSpPr>
      <xdr:grpSpPr>
        <a:xfrm>
          <a:off x="219076" y="143741775"/>
          <a:ext cx="9351915" cy="4495799"/>
          <a:chOff x="219076" y="158591250"/>
          <a:chExt cx="9151890" cy="4495799"/>
        </a:xfrm>
      </xdr:grpSpPr>
      <xdr:pic>
        <xdr:nvPicPr>
          <xdr:cNvPr id="65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18" cstate="print"/>
          <a:srcRect/>
          <a:stretch>
            <a:fillRect/>
          </a:stretch>
        </xdr:blipFill>
        <xdr:spPr bwMode="auto">
          <a:xfrm>
            <a:off x="219076" y="158591250"/>
            <a:ext cx="9151890" cy="4495799"/>
          </a:xfrm>
          <a:prstGeom prst="rect">
            <a:avLst/>
          </a:prstGeom>
          <a:noFill/>
          <a:ln w="1">
            <a:noFill/>
            <a:miter lim="800000"/>
            <a:headEnd/>
            <a:tailEnd type="none" w="med" len="med"/>
          </a:ln>
          <a:effectLst/>
        </xdr:spPr>
      </xdr:pic>
      <xdr:sp macro="" textlink="">
        <xdr:nvSpPr>
          <xdr:cNvPr id="66" name="직사각형 65"/>
          <xdr:cNvSpPr/>
        </xdr:nvSpPr>
        <xdr:spPr>
          <a:xfrm>
            <a:off x="695325" y="158953201"/>
            <a:ext cx="606867" cy="223064"/>
          </a:xfrm>
          <a:prstGeom prst="rect">
            <a:avLst/>
          </a:prstGeom>
          <a:solidFill>
            <a:schemeClr val="tx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  <xdr:sp macro="" textlink="">
        <xdr:nvSpPr>
          <xdr:cNvPr id="67" name="직사각형 66"/>
          <xdr:cNvSpPr/>
        </xdr:nvSpPr>
        <xdr:spPr>
          <a:xfrm>
            <a:off x="6601910" y="161816431"/>
            <a:ext cx="611247" cy="207981"/>
          </a:xfrm>
          <a:prstGeom prst="rect">
            <a:avLst/>
          </a:prstGeom>
          <a:noFill/>
          <a:ln w="317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endParaRPr lang="ko-KR" altLang="en-US" sz="1100"/>
          </a:p>
        </xdr:txBody>
      </xdr:sp>
    </xdr:grpSp>
    <xdr:clientData/>
  </xdr:twoCellAnchor>
  <xdr:twoCellAnchor editAs="oneCell">
    <xdr:from>
      <xdr:col>1</xdr:col>
      <xdr:colOff>0</xdr:colOff>
      <xdr:row>501</xdr:row>
      <xdr:rowOff>0</xdr:rowOff>
    </xdr:from>
    <xdr:to>
      <xdr:col>10</xdr:col>
      <xdr:colOff>542925</xdr:colOff>
      <xdr:row>522</xdr:row>
      <xdr:rowOff>171450</xdr:rowOff>
    </xdr:to>
    <xdr:pic>
      <xdr:nvPicPr>
        <xdr:cNvPr id="72" name="그림 71" descr="[0815] 선물옵션 기간_일자별 수익률 조회.png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219075" y="143941800"/>
          <a:ext cx="9191625" cy="4572000"/>
        </a:xfrm>
        <a:prstGeom prst="rect">
          <a:avLst/>
        </a:prstGeom>
      </xdr:spPr>
    </xdr:pic>
    <xdr:clientData/>
  </xdr:twoCellAnchor>
  <xdr:twoCellAnchor>
    <xdr:from>
      <xdr:col>3</xdr:col>
      <xdr:colOff>209550</xdr:colOff>
      <xdr:row>502</xdr:row>
      <xdr:rowOff>133350</xdr:rowOff>
    </xdr:from>
    <xdr:to>
      <xdr:col>3</xdr:col>
      <xdr:colOff>829681</xdr:colOff>
      <xdr:row>503</xdr:row>
      <xdr:rowOff>146864</xdr:rowOff>
    </xdr:to>
    <xdr:sp macro="" textlink="">
      <xdr:nvSpPr>
        <xdr:cNvPr id="73" name="직사각형 72"/>
        <xdr:cNvSpPr/>
      </xdr:nvSpPr>
      <xdr:spPr>
        <a:xfrm>
          <a:off x="685800" y="144379950"/>
          <a:ext cx="620131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7</xdr:col>
      <xdr:colOff>1828800</xdr:colOff>
      <xdr:row>518</xdr:row>
      <xdr:rowOff>142875</xdr:rowOff>
    </xdr:from>
    <xdr:to>
      <xdr:col>8</xdr:col>
      <xdr:colOff>510307</xdr:colOff>
      <xdr:row>519</xdr:row>
      <xdr:rowOff>141306</xdr:rowOff>
    </xdr:to>
    <xdr:sp macro="" textlink="">
      <xdr:nvSpPr>
        <xdr:cNvPr id="74" name="직사각형 73"/>
        <xdr:cNvSpPr/>
      </xdr:nvSpPr>
      <xdr:spPr>
        <a:xfrm>
          <a:off x="6629400" y="147742275"/>
          <a:ext cx="62460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0</xdr:colOff>
      <xdr:row>526</xdr:row>
      <xdr:rowOff>0</xdr:rowOff>
    </xdr:from>
    <xdr:to>
      <xdr:col>10</xdr:col>
      <xdr:colOff>523875</xdr:colOff>
      <xdr:row>548</xdr:row>
      <xdr:rowOff>161925</xdr:rowOff>
    </xdr:to>
    <xdr:pic>
      <xdr:nvPicPr>
        <xdr:cNvPr id="75" name="그림 74" descr="[0815] 선물옵션 기간_일자별 수익률 조회.png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19075" y="150437850"/>
          <a:ext cx="9172575" cy="4772025"/>
        </a:xfrm>
        <a:prstGeom prst="rect">
          <a:avLst/>
        </a:prstGeom>
      </xdr:spPr>
    </xdr:pic>
    <xdr:clientData/>
  </xdr:twoCellAnchor>
  <xdr:twoCellAnchor>
    <xdr:from>
      <xdr:col>3</xdr:col>
      <xdr:colOff>219075</xdr:colOff>
      <xdr:row>527</xdr:row>
      <xdr:rowOff>161925</xdr:rowOff>
    </xdr:from>
    <xdr:to>
      <xdr:col>3</xdr:col>
      <xdr:colOff>839206</xdr:colOff>
      <xdr:row>528</xdr:row>
      <xdr:rowOff>175439</xdr:rowOff>
    </xdr:to>
    <xdr:sp macro="" textlink="">
      <xdr:nvSpPr>
        <xdr:cNvPr id="76" name="직사각형 75"/>
        <xdr:cNvSpPr/>
      </xdr:nvSpPr>
      <xdr:spPr>
        <a:xfrm>
          <a:off x="695325" y="150809325"/>
          <a:ext cx="620131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7</xdr:col>
      <xdr:colOff>1752600</xdr:colOff>
      <xdr:row>545</xdr:row>
      <xdr:rowOff>38100</xdr:rowOff>
    </xdr:from>
    <xdr:to>
      <xdr:col>8</xdr:col>
      <xdr:colOff>434107</xdr:colOff>
      <xdr:row>546</xdr:row>
      <xdr:rowOff>36531</xdr:rowOff>
    </xdr:to>
    <xdr:sp macro="" textlink="">
      <xdr:nvSpPr>
        <xdr:cNvPr id="77" name="직사각형 76"/>
        <xdr:cNvSpPr/>
      </xdr:nvSpPr>
      <xdr:spPr>
        <a:xfrm>
          <a:off x="6553200" y="154457400"/>
          <a:ext cx="62460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0</xdr:colOff>
      <xdr:row>552</xdr:row>
      <xdr:rowOff>1</xdr:rowOff>
    </xdr:from>
    <xdr:to>
      <xdr:col>10</xdr:col>
      <xdr:colOff>523875</xdr:colOff>
      <xdr:row>576</xdr:row>
      <xdr:rowOff>114301</xdr:rowOff>
    </xdr:to>
    <xdr:pic>
      <xdr:nvPicPr>
        <xdr:cNvPr id="78" name="그림 77" descr="[0815] 선물옵션 기간_일자별 수익률 조회.png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19075" y="156857701"/>
          <a:ext cx="9172575" cy="514350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553</xdr:row>
      <xdr:rowOff>152401</xdr:rowOff>
    </xdr:from>
    <xdr:to>
      <xdr:col>3</xdr:col>
      <xdr:colOff>810631</xdr:colOff>
      <xdr:row>554</xdr:row>
      <xdr:rowOff>165915</xdr:rowOff>
    </xdr:to>
    <xdr:sp macro="" textlink="">
      <xdr:nvSpPr>
        <xdr:cNvPr id="79" name="직사각형 78"/>
        <xdr:cNvSpPr/>
      </xdr:nvSpPr>
      <xdr:spPr>
        <a:xfrm>
          <a:off x="666750" y="157219651"/>
          <a:ext cx="620131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7</xdr:col>
      <xdr:colOff>1819275</xdr:colOff>
      <xdr:row>573</xdr:row>
      <xdr:rowOff>19051</xdr:rowOff>
    </xdr:from>
    <xdr:to>
      <xdr:col>8</xdr:col>
      <xdr:colOff>500782</xdr:colOff>
      <xdr:row>574</xdr:row>
      <xdr:rowOff>17482</xdr:rowOff>
    </xdr:to>
    <xdr:sp macro="" textlink="">
      <xdr:nvSpPr>
        <xdr:cNvPr id="80" name="직사각형 79"/>
        <xdr:cNvSpPr/>
      </xdr:nvSpPr>
      <xdr:spPr>
        <a:xfrm>
          <a:off x="6619875" y="161277301"/>
          <a:ext cx="62460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9525</xdr:colOff>
      <xdr:row>580</xdr:row>
      <xdr:rowOff>1</xdr:rowOff>
    </xdr:from>
    <xdr:to>
      <xdr:col>10</xdr:col>
      <xdr:colOff>485775</xdr:colOff>
      <xdr:row>605</xdr:row>
      <xdr:rowOff>161925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" y="163591876"/>
          <a:ext cx="9124950" cy="5400674"/>
        </a:xfrm>
        <a:prstGeom prst="rect">
          <a:avLst/>
        </a:prstGeom>
      </xdr:spPr>
    </xdr:pic>
    <xdr:clientData/>
  </xdr:twoCellAnchor>
  <xdr:twoCellAnchor>
    <xdr:from>
      <xdr:col>3</xdr:col>
      <xdr:colOff>209550</xdr:colOff>
      <xdr:row>581</xdr:row>
      <xdr:rowOff>104776</xdr:rowOff>
    </xdr:from>
    <xdr:to>
      <xdr:col>3</xdr:col>
      <xdr:colOff>829681</xdr:colOff>
      <xdr:row>582</xdr:row>
      <xdr:rowOff>118290</xdr:rowOff>
    </xdr:to>
    <xdr:sp macro="" textlink="">
      <xdr:nvSpPr>
        <xdr:cNvPr id="81" name="직사각형 80"/>
        <xdr:cNvSpPr/>
      </xdr:nvSpPr>
      <xdr:spPr>
        <a:xfrm>
          <a:off x="685800" y="163906201"/>
          <a:ext cx="620131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1143000</xdr:colOff>
      <xdr:row>600</xdr:row>
      <xdr:rowOff>133351</xdr:rowOff>
    </xdr:from>
    <xdr:to>
      <xdr:col>9</xdr:col>
      <xdr:colOff>329332</xdr:colOff>
      <xdr:row>601</xdr:row>
      <xdr:rowOff>131782</xdr:rowOff>
    </xdr:to>
    <xdr:sp macro="" textlink="">
      <xdr:nvSpPr>
        <xdr:cNvPr id="82" name="직사각형 81"/>
        <xdr:cNvSpPr/>
      </xdr:nvSpPr>
      <xdr:spPr>
        <a:xfrm>
          <a:off x="7886700" y="167916226"/>
          <a:ext cx="62460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0</xdr:colOff>
      <xdr:row>609</xdr:row>
      <xdr:rowOff>0</xdr:rowOff>
    </xdr:from>
    <xdr:to>
      <xdr:col>10</xdr:col>
      <xdr:colOff>409575</xdr:colOff>
      <xdr:row>633</xdr:row>
      <xdr:rowOff>113562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" y="170535600"/>
          <a:ext cx="9058275" cy="5142762"/>
        </a:xfrm>
        <a:prstGeom prst="rect">
          <a:avLst/>
        </a:prstGeom>
      </xdr:spPr>
    </xdr:pic>
    <xdr:clientData/>
  </xdr:twoCellAnchor>
  <xdr:twoCellAnchor>
    <xdr:from>
      <xdr:col>3</xdr:col>
      <xdr:colOff>180975</xdr:colOff>
      <xdr:row>610</xdr:row>
      <xdr:rowOff>161925</xdr:rowOff>
    </xdr:from>
    <xdr:to>
      <xdr:col>3</xdr:col>
      <xdr:colOff>801106</xdr:colOff>
      <xdr:row>611</xdr:row>
      <xdr:rowOff>175439</xdr:rowOff>
    </xdr:to>
    <xdr:sp macro="" textlink="">
      <xdr:nvSpPr>
        <xdr:cNvPr id="83" name="직사각형 82"/>
        <xdr:cNvSpPr/>
      </xdr:nvSpPr>
      <xdr:spPr>
        <a:xfrm>
          <a:off x="657225" y="170907075"/>
          <a:ext cx="620131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1114425</xdr:colOff>
      <xdr:row>623</xdr:row>
      <xdr:rowOff>180975</xdr:rowOff>
    </xdr:from>
    <xdr:to>
      <xdr:col>9</xdr:col>
      <xdr:colOff>300757</xdr:colOff>
      <xdr:row>624</xdr:row>
      <xdr:rowOff>179406</xdr:rowOff>
    </xdr:to>
    <xdr:sp macro="" textlink="">
      <xdr:nvSpPr>
        <xdr:cNvPr id="84" name="직사각형 83"/>
        <xdr:cNvSpPr/>
      </xdr:nvSpPr>
      <xdr:spPr>
        <a:xfrm>
          <a:off x="7858125" y="173650275"/>
          <a:ext cx="62460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0</xdr:colOff>
      <xdr:row>637</xdr:row>
      <xdr:rowOff>47625</xdr:rowOff>
    </xdr:from>
    <xdr:to>
      <xdr:col>10</xdr:col>
      <xdr:colOff>400050</xdr:colOff>
      <xdr:row>667</xdr:row>
      <xdr:rowOff>28575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" y="177317400"/>
          <a:ext cx="9048750" cy="6267450"/>
        </a:xfrm>
        <a:prstGeom prst="rect">
          <a:avLst/>
        </a:prstGeom>
      </xdr:spPr>
    </xdr:pic>
    <xdr:clientData/>
  </xdr:twoCellAnchor>
  <xdr:twoCellAnchor>
    <xdr:from>
      <xdr:col>3</xdr:col>
      <xdr:colOff>171450</xdr:colOff>
      <xdr:row>639</xdr:row>
      <xdr:rowOff>114300</xdr:rowOff>
    </xdr:from>
    <xdr:to>
      <xdr:col>3</xdr:col>
      <xdr:colOff>791581</xdr:colOff>
      <xdr:row>640</xdr:row>
      <xdr:rowOff>127814</xdr:rowOff>
    </xdr:to>
    <xdr:sp macro="" textlink="">
      <xdr:nvSpPr>
        <xdr:cNvPr id="85" name="직사각형 84"/>
        <xdr:cNvSpPr/>
      </xdr:nvSpPr>
      <xdr:spPr>
        <a:xfrm>
          <a:off x="647700" y="177803175"/>
          <a:ext cx="620131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1095375</xdr:colOff>
      <xdr:row>660</xdr:row>
      <xdr:rowOff>161925</xdr:rowOff>
    </xdr:from>
    <xdr:to>
      <xdr:col>9</xdr:col>
      <xdr:colOff>281707</xdr:colOff>
      <xdr:row>661</xdr:row>
      <xdr:rowOff>160356</xdr:rowOff>
    </xdr:to>
    <xdr:sp macro="" textlink="">
      <xdr:nvSpPr>
        <xdr:cNvPr id="86" name="직사각형 85"/>
        <xdr:cNvSpPr/>
      </xdr:nvSpPr>
      <xdr:spPr>
        <a:xfrm>
          <a:off x="7839075" y="182251350"/>
          <a:ext cx="62460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19051</xdr:colOff>
      <xdr:row>671</xdr:row>
      <xdr:rowOff>104775</xdr:rowOff>
    </xdr:from>
    <xdr:to>
      <xdr:col>10</xdr:col>
      <xdr:colOff>485775</xdr:colOff>
      <xdr:row>700</xdr:row>
      <xdr:rowOff>18302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38126" y="185366025"/>
          <a:ext cx="9115424" cy="5990477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673</xdr:row>
      <xdr:rowOff>123825</xdr:rowOff>
    </xdr:from>
    <xdr:to>
      <xdr:col>3</xdr:col>
      <xdr:colOff>810631</xdr:colOff>
      <xdr:row>674</xdr:row>
      <xdr:rowOff>137339</xdr:rowOff>
    </xdr:to>
    <xdr:sp macro="" textlink="">
      <xdr:nvSpPr>
        <xdr:cNvPr id="88" name="직사각형 87"/>
        <xdr:cNvSpPr/>
      </xdr:nvSpPr>
      <xdr:spPr>
        <a:xfrm>
          <a:off x="666750" y="185804175"/>
          <a:ext cx="620131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1219200</xdr:colOff>
      <xdr:row>694</xdr:row>
      <xdr:rowOff>19050</xdr:rowOff>
    </xdr:from>
    <xdr:to>
      <xdr:col>9</xdr:col>
      <xdr:colOff>405532</xdr:colOff>
      <xdr:row>695</xdr:row>
      <xdr:rowOff>17481</xdr:rowOff>
    </xdr:to>
    <xdr:sp macro="" textlink="">
      <xdr:nvSpPr>
        <xdr:cNvPr id="89" name="직사각형 88"/>
        <xdr:cNvSpPr/>
      </xdr:nvSpPr>
      <xdr:spPr>
        <a:xfrm>
          <a:off x="7962900" y="190099950"/>
          <a:ext cx="62460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9524</xdr:colOff>
      <xdr:row>705</xdr:row>
      <xdr:rowOff>57150</xdr:rowOff>
    </xdr:from>
    <xdr:to>
      <xdr:col>10</xdr:col>
      <xdr:colOff>482001</xdr:colOff>
      <xdr:row>730</xdr:row>
      <xdr:rowOff>95250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28599" y="192452625"/>
          <a:ext cx="9121177" cy="5276850"/>
        </a:xfrm>
        <a:prstGeom prst="rect">
          <a:avLst/>
        </a:prstGeom>
      </xdr:spPr>
    </xdr:pic>
    <xdr:clientData/>
  </xdr:twoCellAnchor>
  <xdr:twoCellAnchor>
    <xdr:from>
      <xdr:col>3</xdr:col>
      <xdr:colOff>161925</xdr:colOff>
      <xdr:row>707</xdr:row>
      <xdr:rowOff>47625</xdr:rowOff>
    </xdr:from>
    <xdr:to>
      <xdr:col>3</xdr:col>
      <xdr:colOff>768792</xdr:colOff>
      <xdr:row>708</xdr:row>
      <xdr:rowOff>61139</xdr:rowOff>
    </xdr:to>
    <xdr:sp macro="" textlink="">
      <xdr:nvSpPr>
        <xdr:cNvPr id="90" name="직사각형 89"/>
        <xdr:cNvSpPr/>
      </xdr:nvSpPr>
      <xdr:spPr>
        <a:xfrm>
          <a:off x="638175" y="192862200"/>
          <a:ext cx="606867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1190625</xdr:colOff>
      <xdr:row>722</xdr:row>
      <xdr:rowOff>180975</xdr:rowOff>
    </xdr:from>
    <xdr:to>
      <xdr:col>9</xdr:col>
      <xdr:colOff>325497</xdr:colOff>
      <xdr:row>723</xdr:row>
      <xdr:rowOff>179406</xdr:rowOff>
    </xdr:to>
    <xdr:sp macro="" textlink="">
      <xdr:nvSpPr>
        <xdr:cNvPr id="91" name="직사각형 90"/>
        <xdr:cNvSpPr/>
      </xdr:nvSpPr>
      <xdr:spPr>
        <a:xfrm>
          <a:off x="7934325" y="196138800"/>
          <a:ext cx="573147" cy="207981"/>
        </a:xfrm>
        <a:prstGeom prst="rect">
          <a:avLst/>
        </a:prstGeom>
        <a:noFill/>
        <a:ln w="317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0</xdr:colOff>
      <xdr:row>735</xdr:row>
      <xdr:rowOff>114300</xdr:rowOff>
    </xdr:from>
    <xdr:to>
      <xdr:col>10</xdr:col>
      <xdr:colOff>542925</xdr:colOff>
      <xdr:row>761</xdr:row>
      <xdr:rowOff>190499</xdr:rowOff>
    </xdr:to>
    <xdr:pic>
      <xdr:nvPicPr>
        <xdr:cNvPr id="93" name="그림 9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19075" y="198805800"/>
          <a:ext cx="9191625" cy="5524499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737</xdr:row>
      <xdr:rowOff>76200</xdr:rowOff>
    </xdr:from>
    <xdr:to>
      <xdr:col>3</xdr:col>
      <xdr:colOff>797367</xdr:colOff>
      <xdr:row>738</xdr:row>
      <xdr:rowOff>89714</xdr:rowOff>
    </xdr:to>
    <xdr:sp macro="" textlink="">
      <xdr:nvSpPr>
        <xdr:cNvPr id="92" name="직사각형 91"/>
        <xdr:cNvSpPr/>
      </xdr:nvSpPr>
      <xdr:spPr>
        <a:xfrm>
          <a:off x="666750" y="213607650"/>
          <a:ext cx="606867" cy="223064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ko-KR" altLang="en-US" sz="1100"/>
        </a:p>
      </xdr:txBody>
    </xdr:sp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0.86984</cdr:x>
      <cdr:y>0.12189</cdr:y>
    </cdr:from>
    <cdr:to>
      <cdr:x>0.99202</cdr:x>
      <cdr:y>0.15801</cdr:y>
    </cdr:to>
    <cdr:sp macro="" textlink="">
      <cdr:nvSpPr>
        <cdr:cNvPr id="2" name="직사각형 1"/>
        <cdr:cNvSpPr/>
      </cdr:nvSpPr>
      <cdr:spPr>
        <a:xfrm xmlns:a="http://schemas.openxmlformats.org/drawingml/2006/main">
          <a:off x="8675128" y="816830"/>
          <a:ext cx="1218530" cy="242044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>
            <a:lumMod val="95000"/>
          </a:schemeClr>
        </a:solidFill>
        <a:ln xmlns:a="http://schemas.openxmlformats.org/drawingml/2006/main">
          <a:solidFill>
            <a:srgbClr val="FF0000"/>
          </a:solidFill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 lIns="0" tIns="0" rIns="0" bIns="0"/>
        <a:lstStyle xmlns:a="http://schemas.openxmlformats.org/drawingml/2006/main"/>
        <a:p xmlns:a="http://schemas.openxmlformats.org/drawingml/2006/main">
          <a:pPr algn="ctr"/>
          <a:r>
            <a:rPr lang="ko-KR" altLang="en-US" b="1">
              <a:solidFill>
                <a:srgbClr val="FF0000"/>
              </a:solidFill>
            </a:rPr>
            <a:t>회사 누적수익률</a:t>
          </a:r>
          <a:endParaRPr lang="ko-KR" b="1">
            <a:solidFill>
              <a:srgbClr val="FF0000"/>
            </a:solidFill>
          </a:endParaRPr>
        </a:p>
      </cdr:txBody>
    </cdr:sp>
  </cdr:relSizeAnchor>
  <cdr:relSizeAnchor xmlns:cdr="http://schemas.openxmlformats.org/drawingml/2006/chartDrawing">
    <cdr:from>
      <cdr:x>0.88409</cdr:x>
      <cdr:y>0.4296</cdr:y>
    </cdr:from>
    <cdr:to>
      <cdr:x>0.99612</cdr:x>
      <cdr:y>0.5051</cdr:y>
    </cdr:to>
    <cdr:sp macro="" textlink="">
      <cdr:nvSpPr>
        <cdr:cNvPr id="3" name="직사각형 2"/>
        <cdr:cNvSpPr/>
      </cdr:nvSpPr>
      <cdr:spPr>
        <a:xfrm xmlns:a="http://schemas.openxmlformats.org/drawingml/2006/main">
          <a:off x="8052382" y="2832616"/>
          <a:ext cx="1020462" cy="497773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>
            <a:lumMod val="95000"/>
          </a:schemeClr>
        </a:solidFill>
        <a:ln xmlns:a="http://schemas.openxmlformats.org/drawingml/2006/main">
          <a:solidFill>
            <a:srgbClr val="0070C0"/>
          </a:solidFill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 lIns="0" tIns="0" rIns="0" bIns="0"/>
        <a:lstStyle xmlns:a="http://schemas.openxmlformats.org/drawingml/2006/main"/>
        <a:p xmlns:a="http://schemas.openxmlformats.org/drawingml/2006/main">
          <a:pPr algn="ctr"/>
          <a:r>
            <a:rPr lang="ko-KR" altLang="en-US" b="1">
              <a:solidFill>
                <a:srgbClr val="0070C0"/>
              </a:solidFill>
            </a:rPr>
            <a:t>코스피 누적수익률</a:t>
          </a:r>
          <a:endParaRPr lang="ko-KR" b="1">
            <a:solidFill>
              <a:srgbClr val="0070C0"/>
            </a:solidFill>
          </a:endParaRPr>
        </a:p>
      </cdr:txBody>
    </cdr:sp>
  </cdr:relSizeAnchor>
</c:userShape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O822"/>
  <sheetViews>
    <sheetView view="pageBreakPreview" topLeftCell="A799" zoomScaleNormal="70" zoomScaleSheetLayoutView="100" workbookViewId="0">
      <selection activeCell="O799" sqref="O799"/>
    </sheetView>
  </sheetViews>
  <sheetFormatPr defaultRowHeight="16.5"/>
  <cols>
    <col min="1" max="1" width="2.875" customWidth="1"/>
    <col min="2" max="2" width="2.125" customWidth="1"/>
    <col min="3" max="3" width="1.25" customWidth="1"/>
    <col min="4" max="4" width="11.125" customWidth="1"/>
    <col min="5" max="5" width="14.375" customWidth="1"/>
    <col min="6" max="6" width="14.5" customWidth="1"/>
    <col min="7" max="7" width="13.875" customWidth="1"/>
    <col min="8" max="8" width="24.75" customWidth="1"/>
    <col min="9" max="9" width="19.375" customWidth="1"/>
    <col min="10" max="10" width="9.5" customWidth="1"/>
    <col min="11" max="11" width="10.875" customWidth="1"/>
    <col min="12" max="12" width="12.875" bestFit="1" customWidth="1"/>
    <col min="13" max="13" width="5.25" customWidth="1"/>
    <col min="14" max="14" width="16.625" customWidth="1"/>
    <col min="15" max="15" width="15.5" bestFit="1" customWidth="1"/>
  </cols>
  <sheetData>
    <row r="1" spans="2:14" ht="12" customHeight="1"/>
    <row r="2" spans="2:14" ht="23.25" customHeight="1">
      <c r="B2" s="1" t="s">
        <v>39</v>
      </c>
      <c r="C2" s="1"/>
      <c r="M2" t="s">
        <v>7</v>
      </c>
      <c r="N2" s="2">
        <v>1000000000</v>
      </c>
    </row>
    <row r="3" spans="2:14" ht="6.75" customHeight="1">
      <c r="C3" s="1"/>
    </row>
    <row r="4" spans="2:14">
      <c r="C4" t="s">
        <v>64</v>
      </c>
    </row>
    <row r="5" spans="2:14" ht="7.5" customHeight="1"/>
    <row r="6" spans="2:14">
      <c r="D6" s="62" t="s">
        <v>88</v>
      </c>
      <c r="J6" s="10" t="s">
        <v>3</v>
      </c>
    </row>
    <row r="7" spans="2:14" ht="17.25" customHeight="1">
      <c r="D7" s="150" t="s">
        <v>0</v>
      </c>
      <c r="E7" s="150" t="s">
        <v>5</v>
      </c>
      <c r="F7" s="150" t="s">
        <v>1</v>
      </c>
      <c r="G7" s="150" t="s">
        <v>67</v>
      </c>
      <c r="H7" s="150" t="s">
        <v>68</v>
      </c>
      <c r="I7" s="152" t="s">
        <v>69</v>
      </c>
      <c r="J7" s="152" t="s">
        <v>4</v>
      </c>
      <c r="K7" s="141"/>
    </row>
    <row r="8" spans="2:14" ht="17.25" customHeight="1">
      <c r="D8" s="151"/>
      <c r="E8" s="151"/>
      <c r="F8" s="151"/>
      <c r="G8" s="151"/>
      <c r="H8" s="151"/>
      <c r="I8" s="153"/>
      <c r="J8" s="153"/>
      <c r="K8" s="141"/>
    </row>
    <row r="9" spans="2:14" ht="18.75" customHeight="1">
      <c r="D9" s="6">
        <v>42320</v>
      </c>
      <c r="E9" s="7">
        <f>VLOOKUP(D9,'Raw data_2015.11부터'!$B$2:$V$18,5,FALSE)</f>
        <v>1.8745242370435861E-2</v>
      </c>
      <c r="F9" s="8">
        <f>$N$2*E9</f>
        <v>18745242.37043586</v>
      </c>
      <c r="G9" s="8">
        <f>F9*0.05</f>
        <v>937262.11852179305</v>
      </c>
      <c r="H9" s="8">
        <f t="shared" ref="H9:H23" si="0">IF(F9&gt;0,(F9-G9)*0.3,0)</f>
        <v>5342394.0755742192</v>
      </c>
      <c r="I9" s="8">
        <f>F9-H9</f>
        <v>13402848.294861641</v>
      </c>
      <c r="J9" s="7">
        <f>I9/$N$2</f>
        <v>1.3402848294861641E-2</v>
      </c>
      <c r="L9" s="3"/>
    </row>
    <row r="10" spans="2:14" ht="18.75" customHeight="1">
      <c r="D10" s="6">
        <v>42348</v>
      </c>
      <c r="E10" s="7">
        <f>VLOOKUP(D10,'Raw data_2015.11부터'!$B$2:$V$18,5,FALSE)</f>
        <v>1.4631918893695655E-2</v>
      </c>
      <c r="F10" s="8">
        <f t="shared" ref="F10:F23" si="1">$N$2*E10</f>
        <v>14631918.893695654</v>
      </c>
      <c r="G10" s="8">
        <f t="shared" ref="G10:G23" si="2">F10*0.05</f>
        <v>731595.94468478276</v>
      </c>
      <c r="H10" s="8">
        <f t="shared" si="0"/>
        <v>4170096.8847032613</v>
      </c>
      <c r="I10" s="8">
        <f t="shared" ref="I10:I25" si="3">F10-H10</f>
        <v>10461822.008992393</v>
      </c>
      <c r="J10" s="7">
        <f t="shared" ref="J10:J23" si="4">I10/$N$2</f>
        <v>1.0461822008992393E-2</v>
      </c>
      <c r="L10" s="3"/>
    </row>
    <row r="11" spans="2:14" ht="18.75" customHeight="1">
      <c r="D11" s="6">
        <v>42383</v>
      </c>
      <c r="E11" s="7">
        <f>VLOOKUP(D11,'Raw data_2015.11부터'!$B$2:$V$18,5,FALSE)</f>
        <v>4.0928446061570933E-3</v>
      </c>
      <c r="F11" s="8">
        <f t="shared" si="1"/>
        <v>4092844.6061570933</v>
      </c>
      <c r="G11" s="8">
        <f t="shared" si="2"/>
        <v>204642.23030785468</v>
      </c>
      <c r="H11" s="8">
        <f t="shared" si="0"/>
        <v>1166460.7127547716</v>
      </c>
      <c r="I11" s="8">
        <f t="shared" si="3"/>
        <v>2926383.8934023217</v>
      </c>
      <c r="J11" s="7">
        <f t="shared" si="4"/>
        <v>2.9263838934023216E-3</v>
      </c>
      <c r="L11" s="3"/>
    </row>
    <row r="12" spans="2:14" ht="18.75" customHeight="1">
      <c r="D12" s="6">
        <v>42411</v>
      </c>
      <c r="E12" s="7">
        <f>VLOOKUP(D12,'Raw data_2015.11부터'!$B$2:$V$18,5,FALSE)</f>
        <v>1.9557228641157217E-2</v>
      </c>
      <c r="F12" s="8">
        <f t="shared" si="1"/>
        <v>19557228.641157217</v>
      </c>
      <c r="G12" s="8">
        <f t="shared" si="2"/>
        <v>977861.43205786089</v>
      </c>
      <c r="H12" s="8">
        <f t="shared" si="0"/>
        <v>5573810.1627298063</v>
      </c>
      <c r="I12" s="8">
        <f t="shared" si="3"/>
        <v>13983418.47842741</v>
      </c>
      <c r="J12" s="7">
        <f t="shared" si="4"/>
        <v>1.398341847842741E-2</v>
      </c>
      <c r="L12" s="3"/>
    </row>
    <row r="13" spans="2:14" ht="18.75" customHeight="1">
      <c r="D13" s="6">
        <v>42439</v>
      </c>
      <c r="E13" s="7">
        <f>VLOOKUP(D13,'Raw data_2015.11부터'!$B$2:$V$18,5,FALSE)</f>
        <v>1.4686816804002627E-2</v>
      </c>
      <c r="F13" s="8">
        <f t="shared" si="1"/>
        <v>14686816.804002626</v>
      </c>
      <c r="G13" s="8">
        <f t="shared" si="2"/>
        <v>734340.84020013129</v>
      </c>
      <c r="H13" s="8">
        <f t="shared" si="0"/>
        <v>4185742.7891407479</v>
      </c>
      <c r="I13" s="8">
        <f t="shared" si="3"/>
        <v>10501074.014861878</v>
      </c>
      <c r="J13" s="7">
        <f t="shared" si="4"/>
        <v>1.0501074014861878E-2</v>
      </c>
      <c r="L13" s="3"/>
    </row>
    <row r="14" spans="2:14" ht="18.75" customHeight="1">
      <c r="D14" s="6">
        <v>42474</v>
      </c>
      <c r="E14" s="7">
        <f>VLOOKUP(D14,'Raw data_2015.11부터'!$B$2:$V$18,5,FALSE)</f>
        <v>2.2426804980382568E-2</v>
      </c>
      <c r="F14" s="8">
        <f t="shared" si="1"/>
        <v>22426804.980382569</v>
      </c>
      <c r="G14" s="8">
        <f t="shared" si="2"/>
        <v>1121340.2490191285</v>
      </c>
      <c r="H14" s="8">
        <f t="shared" si="0"/>
        <v>6391639.419409032</v>
      </c>
      <c r="I14" s="8">
        <f t="shared" si="3"/>
        <v>16035165.560973536</v>
      </c>
      <c r="J14" s="7">
        <f t="shared" si="4"/>
        <v>1.6035165560973536E-2</v>
      </c>
      <c r="L14" s="3"/>
    </row>
    <row r="15" spans="2:14" ht="18.75" customHeight="1">
      <c r="D15" s="6">
        <v>42502</v>
      </c>
      <c r="E15" s="7">
        <f>VLOOKUP(D15,'Raw data_2015.11부터'!$B$2:$V$18,5,FALSE)</f>
        <v>7.7294327554276289E-3</v>
      </c>
      <c r="F15" s="8">
        <f t="shared" si="1"/>
        <v>7729432.7554276288</v>
      </c>
      <c r="G15" s="8">
        <f t="shared" si="2"/>
        <v>386471.63777138147</v>
      </c>
      <c r="H15" s="8">
        <f t="shared" si="0"/>
        <v>2202888.3352968744</v>
      </c>
      <c r="I15" s="8">
        <f t="shared" si="3"/>
        <v>5526544.4201307539</v>
      </c>
      <c r="J15" s="7">
        <f t="shared" si="4"/>
        <v>5.5265444201307535E-3</v>
      </c>
      <c r="L15" s="3"/>
    </row>
    <row r="16" spans="2:14" ht="18.75" customHeight="1">
      <c r="D16" s="6">
        <v>42530</v>
      </c>
      <c r="E16" s="7">
        <f>VLOOKUP(D16,'Raw data_2015.11부터'!$B$2:$V$18,5,FALSE)</f>
        <v>-8.2719418415845257E-3</v>
      </c>
      <c r="F16" s="8">
        <f t="shared" si="1"/>
        <v>-8271941.841584526</v>
      </c>
      <c r="G16" s="8">
        <f t="shared" si="2"/>
        <v>-413597.09207922634</v>
      </c>
      <c r="H16" s="8">
        <f t="shared" si="0"/>
        <v>0</v>
      </c>
      <c r="I16" s="8">
        <f t="shared" si="3"/>
        <v>-8271941.841584526</v>
      </c>
      <c r="J16" s="7">
        <f t="shared" si="4"/>
        <v>-8.2719418415845257E-3</v>
      </c>
      <c r="L16" s="3"/>
    </row>
    <row r="17" spans="4:12" ht="18.75" customHeight="1">
      <c r="D17" s="6">
        <v>42565</v>
      </c>
      <c r="E17" s="7">
        <f>VLOOKUP(D17,'Raw data_2015.11부터'!$B$2:$V$18,5,FALSE)</f>
        <v>1.6815522528409513E-2</v>
      </c>
      <c r="F17" s="8">
        <f t="shared" si="1"/>
        <v>16815522.528409515</v>
      </c>
      <c r="G17" s="8">
        <f t="shared" si="2"/>
        <v>840776.12642047578</v>
      </c>
      <c r="H17" s="8">
        <f t="shared" si="0"/>
        <v>4792423.9205967113</v>
      </c>
      <c r="I17" s="8">
        <f t="shared" si="3"/>
        <v>12023098.607812803</v>
      </c>
      <c r="J17" s="7">
        <f t="shared" si="4"/>
        <v>1.2023098607812803E-2</v>
      </c>
      <c r="L17" s="3"/>
    </row>
    <row r="18" spans="4:12" ht="18.75" customHeight="1">
      <c r="D18" s="6">
        <v>42593</v>
      </c>
      <c r="E18" s="7">
        <f>VLOOKUP(D18,'Raw data_2015.11부터'!$B$2:$V$18,5,FALSE)</f>
        <v>1.3463531721700494E-2</v>
      </c>
      <c r="F18" s="8">
        <f t="shared" si="1"/>
        <v>13463531.721700493</v>
      </c>
      <c r="G18" s="8">
        <f t="shared" si="2"/>
        <v>673176.58608502476</v>
      </c>
      <c r="H18" s="8">
        <f t="shared" si="0"/>
        <v>3837106.5406846404</v>
      </c>
      <c r="I18" s="8">
        <f t="shared" si="3"/>
        <v>9626425.1810158528</v>
      </c>
      <c r="J18" s="7">
        <f t="shared" si="4"/>
        <v>9.6264251810158526E-3</v>
      </c>
      <c r="L18" s="3"/>
    </row>
    <row r="19" spans="4:12" ht="18.75" customHeight="1">
      <c r="D19" s="6">
        <v>42621</v>
      </c>
      <c r="E19" s="7">
        <f>VLOOKUP(D19,'Raw data_2015.11부터'!$B$2:$V$18,5,FALSE)</f>
        <v>1.8222893385056078E-2</v>
      </c>
      <c r="F19" s="8">
        <f t="shared" si="1"/>
        <v>18222893.385056078</v>
      </c>
      <c r="G19" s="8">
        <f t="shared" si="2"/>
        <v>911144.66925280401</v>
      </c>
      <c r="H19" s="8">
        <f t="shared" si="0"/>
        <v>5193524.6147409817</v>
      </c>
      <c r="I19" s="8">
        <f t="shared" si="3"/>
        <v>13029368.770315096</v>
      </c>
      <c r="J19" s="7">
        <f t="shared" si="4"/>
        <v>1.3029368770315096E-2</v>
      </c>
      <c r="L19" s="3"/>
    </row>
    <row r="20" spans="4:12" ht="18.75" customHeight="1">
      <c r="D20" s="6">
        <v>42656</v>
      </c>
      <c r="E20" s="7">
        <f>VLOOKUP(D20,'Raw data_2015.11부터'!$B$2:$V$18,5,FALSE)</f>
        <v>1.4950432317975984E-2</v>
      </c>
      <c r="F20" s="8">
        <f t="shared" si="1"/>
        <v>14950432.317975983</v>
      </c>
      <c r="G20" s="8">
        <f t="shared" si="2"/>
        <v>747521.61589879915</v>
      </c>
      <c r="H20" s="8">
        <f t="shared" si="0"/>
        <v>4260873.2106231553</v>
      </c>
      <c r="I20" s="8">
        <f t="shared" si="3"/>
        <v>10689559.107352827</v>
      </c>
      <c r="J20" s="7">
        <f t="shared" si="4"/>
        <v>1.0689559107352828E-2</v>
      </c>
      <c r="L20" s="4"/>
    </row>
    <row r="21" spans="4:12" ht="18.75" customHeight="1">
      <c r="D21" s="6">
        <v>42684</v>
      </c>
      <c r="E21" s="7">
        <f>VLOOKUP(D21,'Raw data_2015.11부터'!$B$2:$V$18,5,FALSE)</f>
        <v>8.7820430163179659E-3</v>
      </c>
      <c r="F21" s="8">
        <f t="shared" si="1"/>
        <v>8782043.0163179655</v>
      </c>
      <c r="G21" s="8">
        <f t="shared" si="2"/>
        <v>439102.15081589832</v>
      </c>
      <c r="H21" s="8">
        <f t="shared" si="0"/>
        <v>2502882.2596506202</v>
      </c>
      <c r="I21" s="8">
        <f t="shared" si="3"/>
        <v>6279160.7566673458</v>
      </c>
      <c r="J21" s="7">
        <f t="shared" si="4"/>
        <v>6.2791607566673457E-3</v>
      </c>
      <c r="L21" s="4"/>
    </row>
    <row r="22" spans="4:12" ht="18.75" customHeight="1">
      <c r="D22" s="6">
        <v>42712</v>
      </c>
      <c r="E22" s="7">
        <f>VLOOKUP(D22,'Raw data_2015.11부터'!$B$2:$V$18,5,FALSE)</f>
        <v>1.9725766167920683E-2</v>
      </c>
      <c r="F22" s="8">
        <f t="shared" si="1"/>
        <v>19725766.167920683</v>
      </c>
      <c r="G22" s="8">
        <f t="shared" si="2"/>
        <v>986288.30839603418</v>
      </c>
      <c r="H22" s="8">
        <f t="shared" si="0"/>
        <v>5621843.357857394</v>
      </c>
      <c r="I22" s="8">
        <f t="shared" si="3"/>
        <v>14103922.810063288</v>
      </c>
      <c r="J22" s="7">
        <f t="shared" si="4"/>
        <v>1.4103922810063287E-2</v>
      </c>
      <c r="L22" s="3"/>
    </row>
    <row r="23" spans="4:12" ht="18.75" customHeight="1">
      <c r="D23" s="6">
        <v>42747</v>
      </c>
      <c r="E23" s="7">
        <f>VLOOKUP(D23,'Raw data_2015.11부터'!$B$2:$V$1000,5,FALSE)</f>
        <v>-1.2971078071465499E-2</v>
      </c>
      <c r="F23" s="8">
        <f t="shared" si="1"/>
        <v>-12971078.0714655</v>
      </c>
      <c r="G23" s="8">
        <f t="shared" si="2"/>
        <v>-648553.90357327508</v>
      </c>
      <c r="H23" s="8">
        <f t="shared" si="0"/>
        <v>0</v>
      </c>
      <c r="I23" s="8">
        <f t="shared" si="3"/>
        <v>-12971078.0714655</v>
      </c>
      <c r="J23" s="7">
        <f t="shared" si="4"/>
        <v>-1.2971078071465499E-2</v>
      </c>
      <c r="L23" s="3"/>
    </row>
    <row r="24" spans="4:12" ht="18.75" customHeight="1">
      <c r="D24" s="6">
        <v>42775</v>
      </c>
      <c r="E24" s="7">
        <f>VLOOKUP(D24,'Raw data_2015.11부터'!$B$2:$V$1000,5,FALSE)</f>
        <v>-3.3830925399412279E-4</v>
      </c>
      <c r="F24" s="8">
        <f t="shared" ref="F24" si="5">$N$2*E24</f>
        <v>-338309.25399412279</v>
      </c>
      <c r="G24" s="8">
        <f t="shared" ref="G24" si="6">F24*0.05</f>
        <v>-16915.462699706139</v>
      </c>
      <c r="H24" s="8">
        <f t="shared" ref="H24" si="7">IF(F24&gt;0,(F24-G24)*0.3,0)</f>
        <v>0</v>
      </c>
      <c r="I24" s="8">
        <f t="shared" si="3"/>
        <v>-338309.25399412279</v>
      </c>
      <c r="J24" s="7">
        <f t="shared" ref="J24" si="8">I24/$N$2</f>
        <v>-3.3830925399412279E-4</v>
      </c>
      <c r="L24" s="3"/>
    </row>
    <row r="25" spans="4:12" ht="18.75" customHeight="1">
      <c r="D25" s="6">
        <v>42803</v>
      </c>
      <c r="E25" s="7">
        <f>VLOOKUP(D25,'Raw data_2015.11부터'!$B$2:$V$1000,5,FALSE)</f>
        <v>-1.5654325541271988E-3</v>
      </c>
      <c r="F25" s="8">
        <f t="shared" ref="F25" si="9">$N$2*E25</f>
        <v>-1565432.5541271989</v>
      </c>
      <c r="G25" s="8">
        <f t="shared" ref="G25" si="10">F25*0.05</f>
        <v>-78271.627706359941</v>
      </c>
      <c r="H25" s="8">
        <f t="shared" ref="H25" si="11">IF(F25&gt;0,(F25-G25)*0.3,0)</f>
        <v>0</v>
      </c>
      <c r="I25" s="8">
        <f t="shared" si="3"/>
        <v>-1565432.5541271989</v>
      </c>
      <c r="J25" s="7">
        <f t="shared" ref="J25" si="12">I25/$N$2</f>
        <v>-1.5654325541271988E-3</v>
      </c>
      <c r="L25" s="3"/>
    </row>
    <row r="26" spans="4:12" ht="18.75" customHeight="1">
      <c r="D26" s="6">
        <v>42838</v>
      </c>
      <c r="E26" s="7">
        <f>VLOOKUP(D26,'Raw data_2015.11부터'!$B$2:$V$1000,5,FALSE)</f>
        <v>4.411564088681974E-2</v>
      </c>
      <c r="F26" s="8">
        <f t="shared" ref="F26" si="13">$N$2*E26</f>
        <v>44115640.886819743</v>
      </c>
      <c r="G26" s="8">
        <f t="shared" ref="G26" si="14">F26*0.05</f>
        <v>2205782.0443409872</v>
      </c>
      <c r="H26" s="8">
        <f t="shared" ref="H26" si="15">IF(F26&gt;0,(F26-G26)*0.3,0)</f>
        <v>12572957.652743625</v>
      </c>
      <c r="I26" s="8">
        <f t="shared" ref="I26" si="16">F26-H26</f>
        <v>31542683.23407612</v>
      </c>
      <c r="J26" s="7">
        <f t="shared" ref="J26" si="17">I26/$N$2</f>
        <v>3.1542683234076122E-2</v>
      </c>
      <c r="L26" s="3"/>
    </row>
    <row r="27" spans="4:12" ht="18.75" customHeight="1">
      <c r="D27" s="6">
        <v>42866</v>
      </c>
      <c r="E27" s="7">
        <f>VLOOKUP(D27,'Raw data_2015.11부터'!$B$2:$V$1000,5,FALSE)</f>
        <v>3.3226886736959969E-2</v>
      </c>
      <c r="F27" s="8">
        <f t="shared" ref="F27:F29" si="18">$N$2*E27</f>
        <v>33226886.736959968</v>
      </c>
      <c r="G27" s="8">
        <f t="shared" ref="G27:G29" si="19">F27*0.05</f>
        <v>1661344.3368479984</v>
      </c>
      <c r="H27" s="8">
        <f t="shared" ref="H27:H29" si="20">IF(F27&gt;0,(F27-G27)*0.3,0)</f>
        <v>9469662.7200335898</v>
      </c>
      <c r="I27" s="8">
        <f t="shared" ref="I27:I29" si="21">F27-H27</f>
        <v>23757224.016926378</v>
      </c>
      <c r="J27" s="7">
        <f t="shared" ref="J27:J29" si="22">I27/$N$2</f>
        <v>2.3757224016926377E-2</v>
      </c>
      <c r="L27" s="3"/>
    </row>
    <row r="28" spans="4:12" ht="18.75" customHeight="1">
      <c r="D28" s="6">
        <v>42894</v>
      </c>
      <c r="E28" s="7">
        <f>VLOOKUP(D28,'Raw data_2015.11부터'!$B$2:$V$1000,5,FALSE)</f>
        <v>3.2317893209361417E-2</v>
      </c>
      <c r="F28" s="8">
        <f t="shared" si="18"/>
        <v>32317893.209361419</v>
      </c>
      <c r="G28" s="8">
        <f t="shared" si="19"/>
        <v>1615894.660468071</v>
      </c>
      <c r="H28" s="8">
        <f t="shared" si="20"/>
        <v>9210599.5646680035</v>
      </c>
      <c r="I28" s="8">
        <f t="shared" si="21"/>
        <v>23107293.644693416</v>
      </c>
      <c r="J28" s="7">
        <f t="shared" si="22"/>
        <v>2.3107293644693414E-2</v>
      </c>
      <c r="L28" s="3"/>
    </row>
    <row r="29" spans="4:12" ht="18.75" customHeight="1">
      <c r="D29" s="6">
        <v>42929</v>
      </c>
      <c r="E29" s="7">
        <f>VLOOKUP(D29,'Raw data_2015.11부터'!$B$2:$V$1000,5,FALSE)</f>
        <v>3.7690437815428884E-2</v>
      </c>
      <c r="F29" s="8">
        <f t="shared" si="18"/>
        <v>37690437.815428883</v>
      </c>
      <c r="G29" s="8">
        <f t="shared" si="19"/>
        <v>1884521.8907714442</v>
      </c>
      <c r="H29" s="8">
        <f t="shared" si="20"/>
        <v>10741774.777397232</v>
      </c>
      <c r="I29" s="8">
        <f t="shared" si="21"/>
        <v>26948663.038031653</v>
      </c>
      <c r="J29" s="7">
        <f t="shared" si="22"/>
        <v>2.6948663038031652E-2</v>
      </c>
      <c r="L29" s="3"/>
    </row>
    <row r="30" spans="4:12" ht="18.75" customHeight="1">
      <c r="D30" s="6">
        <v>42957</v>
      </c>
      <c r="E30" s="7">
        <f>VLOOKUP(D30,'Raw data_2015.11부터'!$B$2:$V$1000,5,FALSE)</f>
        <v>1.3992818990252952E-3</v>
      </c>
      <c r="F30" s="8">
        <f t="shared" ref="F30:F31" si="23">$N$2*E30</f>
        <v>1399281.8990252952</v>
      </c>
      <c r="G30" s="8">
        <f t="shared" ref="G30" si="24">F30*0.05</f>
        <v>69964.094951264764</v>
      </c>
      <c r="H30" s="8">
        <f t="shared" ref="H30" si="25">IF(F30&gt;0,(F30-G30)*0.3,0)</f>
        <v>398795.3412222091</v>
      </c>
      <c r="I30" s="8">
        <f t="shared" ref="I30" si="26">F30-H30</f>
        <v>1000486.557803086</v>
      </c>
      <c r="J30" s="7">
        <f t="shared" ref="J30" si="27">I30/$N$2</f>
        <v>1.0004865578030859E-3</v>
      </c>
      <c r="L30" s="3"/>
    </row>
    <row r="31" spans="4:12" ht="18.75" customHeight="1">
      <c r="D31" s="6">
        <v>42992</v>
      </c>
      <c r="E31" s="7">
        <f>VLOOKUP(D31,'Raw data_2015.11부터'!$B$2:$V$1000,5,FALSE)</f>
        <v>6.8244017438484567E-3</v>
      </c>
      <c r="F31" s="8">
        <f t="shared" si="23"/>
        <v>6824401.743848457</v>
      </c>
      <c r="G31" s="8">
        <f t="shared" ref="G31" si="28">F31*0.05</f>
        <v>341220.08719242288</v>
      </c>
      <c r="H31" s="8">
        <f t="shared" ref="H31" si="29">IF(F31&gt;0,(F31-G31)*0.3,0)</f>
        <v>1944954.4969968102</v>
      </c>
      <c r="I31" s="8">
        <f t="shared" ref="I31" si="30">F31-H31</f>
        <v>4879447.2468516473</v>
      </c>
      <c r="J31" s="7">
        <f t="shared" ref="J31" si="31">I31/$N$2</f>
        <v>4.8794472468516471E-3</v>
      </c>
      <c r="L31" s="3"/>
    </row>
    <row r="32" spans="4:12" ht="18.75" customHeight="1">
      <c r="D32" s="6">
        <v>43020</v>
      </c>
      <c r="E32" s="7">
        <f>VLOOKUP(D32,'Raw data_2015.11부터'!$B$2:$V$1000,5,FALSE)</f>
        <v>3.4719084585015735E-2</v>
      </c>
      <c r="F32" s="8">
        <f t="shared" ref="F32" si="32">$N$2*E32</f>
        <v>34719084.585015737</v>
      </c>
      <c r="G32" s="8">
        <f t="shared" ref="G32" si="33">F32*0.05</f>
        <v>1735954.2292507868</v>
      </c>
      <c r="H32" s="8">
        <f t="shared" ref="H32" si="34">IF(F32&gt;0,(F32-G32)*0.3,0)</f>
        <v>9894939.1067294832</v>
      </c>
      <c r="I32" s="8">
        <f t="shared" ref="I32" si="35">F32-H32</f>
        <v>24824145.478286251</v>
      </c>
      <c r="J32" s="7">
        <f t="shared" ref="J32" si="36">I32/$N$2</f>
        <v>2.482414547828625E-2</v>
      </c>
      <c r="L32" s="3"/>
    </row>
    <row r="33" spans="2:13" ht="18.75" customHeight="1">
      <c r="D33" s="6">
        <v>43048</v>
      </c>
      <c r="E33" s="7">
        <f>VLOOKUP(D33,'Raw data_2015.11부터'!$B$2:$V$1000,5,FALSE)</f>
        <v>2.2104316359982942E-2</v>
      </c>
      <c r="F33" s="8">
        <f t="shared" ref="F33" si="37">$N$2*E33</f>
        <v>22104316.359982941</v>
      </c>
      <c r="G33" s="8">
        <f t="shared" ref="G33" si="38">F33*0.05</f>
        <v>1105215.8179991471</v>
      </c>
      <c r="H33" s="8">
        <f t="shared" ref="H33" si="39">IF(F33&gt;0,(F33-G33)*0.3,0)</f>
        <v>6299730.162595138</v>
      </c>
      <c r="I33" s="8">
        <f t="shared" ref="I33" si="40">F33-H33</f>
        <v>15804586.197387803</v>
      </c>
      <c r="J33" s="7">
        <f t="shared" ref="J33" si="41">I33/$N$2</f>
        <v>1.5804586197387803E-2</v>
      </c>
      <c r="L33" s="3"/>
    </row>
    <row r="34" spans="2:13" ht="18.75" customHeight="1">
      <c r="D34" s="6">
        <v>43083</v>
      </c>
      <c r="E34" s="7">
        <f>VLOOKUP(D34,'Raw data_2015.11부터'!$B$2:$V$1000,5,FALSE)</f>
        <v>2.0836834671869864E-2</v>
      </c>
      <c r="F34" s="8">
        <f t="shared" ref="F34" si="42">$N$2*E34</f>
        <v>20836834.671869863</v>
      </c>
      <c r="G34" s="8">
        <f t="shared" ref="G34" si="43">F34*0.05</f>
        <v>1041841.7335934932</v>
      </c>
      <c r="H34" s="8">
        <f t="shared" ref="H34" si="44">IF(F34&gt;0,(F34-G34)*0.3,0)</f>
        <v>5938497.8814829104</v>
      </c>
      <c r="I34" s="8">
        <f t="shared" ref="I34" si="45">F34-H34</f>
        <v>14898336.790386952</v>
      </c>
      <c r="J34" s="7">
        <f t="shared" ref="J34" si="46">I34/$N$2</f>
        <v>1.4898336790386952E-2</v>
      </c>
      <c r="L34" s="3"/>
    </row>
    <row r="35" spans="2:13" ht="18.75" customHeight="1" thickBot="1">
      <c r="D35" s="154" t="s">
        <v>8</v>
      </c>
      <c r="E35" s="155"/>
      <c r="F35" s="43">
        <f>SUM(F9:F34)</f>
        <v>403918494.37578028</v>
      </c>
      <c r="G35" s="43">
        <f>SUM(G9:G34)</f>
        <v>20195924.718789019</v>
      </c>
      <c r="H35" s="43">
        <f>SUM(H9:H34)</f>
        <v>121713597.9876312</v>
      </c>
      <c r="I35" s="44">
        <f>SUM(I9:I34)</f>
        <v>282204896.38814914</v>
      </c>
      <c r="J35" s="45">
        <f>SUM(J9:J34)</f>
        <v>0.28220489638814905</v>
      </c>
      <c r="L35" s="3"/>
    </row>
    <row r="36" spans="2:13" ht="18.75" customHeight="1" thickBot="1">
      <c r="D36" s="156" t="s">
        <v>6</v>
      </c>
      <c r="E36" s="157"/>
      <c r="F36" s="9">
        <f>AVERAGE(F9:F34)</f>
        <v>15535326.706760781</v>
      </c>
      <c r="G36" s="9">
        <f>AVERAGE(G9:G34)</f>
        <v>776766.33533803921</v>
      </c>
      <c r="H36" s="9">
        <f>AVERAGE(H9:H34)</f>
        <v>4681292.2302935077</v>
      </c>
      <c r="I36" s="17">
        <f>AVERAGE(I9:I34)</f>
        <v>10854034.476467274</v>
      </c>
      <c r="J36" s="18">
        <f>AVERAGE(J9:J34)</f>
        <v>1.085403447646727E-2</v>
      </c>
      <c r="L36" s="3"/>
    </row>
    <row r="37" spans="2:13">
      <c r="L37" s="3"/>
    </row>
    <row r="38" spans="2:13">
      <c r="L38" s="3"/>
    </row>
    <row r="39" spans="2:13" ht="26.25">
      <c r="B39" s="1" t="s">
        <v>10</v>
      </c>
    </row>
    <row r="40" spans="2:13" ht="35.25" customHeight="1">
      <c r="D40" s="158" t="s">
        <v>156</v>
      </c>
      <c r="E40" s="158"/>
      <c r="F40" s="158"/>
      <c r="G40" s="158"/>
      <c r="H40" s="158"/>
      <c r="I40" s="158"/>
      <c r="J40" s="95" t="s">
        <v>3</v>
      </c>
    </row>
    <row r="41" spans="2:13" ht="16.5" customHeight="1">
      <c r="D41" s="150" t="s">
        <v>2</v>
      </c>
      <c r="E41" s="150" t="s">
        <v>41</v>
      </c>
      <c r="F41" s="159" t="s">
        <v>93</v>
      </c>
      <c r="G41" s="160"/>
      <c r="H41" s="152" t="s">
        <v>94</v>
      </c>
      <c r="I41" s="163" t="s">
        <v>89</v>
      </c>
      <c r="J41" s="164"/>
      <c r="L41" s="42"/>
    </row>
    <row r="42" spans="2:13">
      <c r="D42" s="151"/>
      <c r="E42" s="151"/>
      <c r="F42" s="161"/>
      <c r="G42" s="162"/>
      <c r="H42" s="153"/>
      <c r="I42" s="165"/>
      <c r="J42" s="166"/>
      <c r="L42" s="42"/>
    </row>
    <row r="43" spans="2:13">
      <c r="D43" s="72">
        <v>0</v>
      </c>
      <c r="E43" s="73">
        <v>0</v>
      </c>
      <c r="F43" s="142">
        <v>0</v>
      </c>
      <c r="G43" s="143"/>
      <c r="H43" s="75">
        <v>1000000000</v>
      </c>
      <c r="I43" s="148">
        <v>1000000000</v>
      </c>
      <c r="J43" s="149"/>
      <c r="L43" s="42"/>
    </row>
    <row r="44" spans="2:13">
      <c r="D44" s="74">
        <v>1</v>
      </c>
      <c r="E44" s="7">
        <f t="shared" ref="E44:E63" si="47">$J$36</f>
        <v>1.085403447646727E-2</v>
      </c>
      <c r="F44" s="144">
        <f>$N$2*(1+$E44+0.0045/12)^($D44*12)-$N$2</f>
        <v>143389941.36711383</v>
      </c>
      <c r="G44" s="145"/>
      <c r="H44" s="76">
        <f>$N$2+F44</f>
        <v>1143389941.3671138</v>
      </c>
      <c r="I44" s="139">
        <f>$N$2*(1+0.02)^$D44-(($N$2*(1+0.02)^$D44)-$N$2)*15.4%</f>
        <v>1016920000</v>
      </c>
      <c r="J44" s="140"/>
      <c r="K44" s="15"/>
      <c r="L44" s="93"/>
    </row>
    <row r="45" spans="2:13">
      <c r="D45" s="74">
        <v>2</v>
      </c>
      <c r="E45" s="7">
        <f t="shared" si="47"/>
        <v>1.085403447646727E-2</v>
      </c>
      <c r="F45" s="144">
        <f t="shared" ref="F45:F63" si="48">$N$2*(1+$E45+0.0045/12)^($D45*12)-$N$2</f>
        <v>307340558.01949215</v>
      </c>
      <c r="G45" s="145"/>
      <c r="H45" s="76">
        <f t="shared" ref="H45:H63" si="49">$N$2+F45</f>
        <v>1307340558.0194921</v>
      </c>
      <c r="I45" s="139">
        <f t="shared" ref="I45:I63" si="50">$N$2*(1+0.02)^$D45-(($N$2*(1+0.02)^$D45)-$N$2)*15.4%</f>
        <v>1034178400</v>
      </c>
      <c r="J45" s="140"/>
      <c r="K45" s="15"/>
      <c r="L45" s="93"/>
    </row>
    <row r="46" spans="2:13">
      <c r="D46" s="74">
        <v>3</v>
      </c>
      <c r="E46" s="7">
        <f t="shared" si="47"/>
        <v>1.085403447646727E-2</v>
      </c>
      <c r="F46" s="144">
        <f t="shared" si="48"/>
        <v>494800043.98075724</v>
      </c>
      <c r="G46" s="145"/>
      <c r="H46" s="76">
        <f t="shared" si="49"/>
        <v>1494800043.9807572</v>
      </c>
      <c r="I46" s="139">
        <f t="shared" si="50"/>
        <v>1051781967.9999999</v>
      </c>
      <c r="J46" s="140"/>
      <c r="K46" s="15"/>
      <c r="L46" s="93"/>
      <c r="M46" s="12"/>
    </row>
    <row r="47" spans="2:13">
      <c r="D47" s="74">
        <v>4</v>
      </c>
      <c r="E47" s="7">
        <f t="shared" si="47"/>
        <v>1.085403447646727E-2</v>
      </c>
      <c r="F47" s="144">
        <f t="shared" si="48"/>
        <v>709139334.64271712</v>
      </c>
      <c r="G47" s="145"/>
      <c r="H47" s="76">
        <f t="shared" si="49"/>
        <v>1709139334.6427171</v>
      </c>
      <c r="I47" s="139">
        <f t="shared" si="50"/>
        <v>1069737607.36</v>
      </c>
      <c r="J47" s="140"/>
      <c r="K47" s="15"/>
      <c r="L47" s="93"/>
      <c r="M47" s="12"/>
    </row>
    <row r="48" spans="2:13">
      <c r="D48" s="87">
        <v>5</v>
      </c>
      <c r="E48" s="88">
        <f t="shared" si="47"/>
        <v>1.085403447646727E-2</v>
      </c>
      <c r="F48" s="131">
        <f t="shared" si="48"/>
        <v>954212723.6253643</v>
      </c>
      <c r="G48" s="132"/>
      <c r="H48" s="89">
        <f t="shared" si="49"/>
        <v>1954212723.6253643</v>
      </c>
      <c r="I48" s="146">
        <f t="shared" si="50"/>
        <v>1088052359.5072</v>
      </c>
      <c r="J48" s="147"/>
      <c r="K48" s="15"/>
      <c r="L48" s="93"/>
      <c r="M48" s="16"/>
    </row>
    <row r="49" spans="4:15">
      <c r="D49" s="51">
        <v>6</v>
      </c>
      <c r="E49" s="52">
        <f t="shared" si="47"/>
        <v>1.085403447646727E-2</v>
      </c>
      <c r="F49" s="126">
        <f t="shared" si="48"/>
        <v>1234427171.4848733</v>
      </c>
      <c r="G49" s="127"/>
      <c r="H49" s="96">
        <f t="shared" si="49"/>
        <v>2234427171.4848733</v>
      </c>
      <c r="I49" s="134">
        <f t="shared" si="50"/>
        <v>1106733406.6973441</v>
      </c>
      <c r="J49" s="135"/>
      <c r="K49" s="15"/>
      <c r="L49" s="93"/>
      <c r="M49" s="2"/>
      <c r="N49" s="14"/>
      <c r="O49" s="13"/>
    </row>
    <row r="50" spans="4:15">
      <c r="D50" s="51">
        <v>7</v>
      </c>
      <c r="E50" s="52">
        <f t="shared" si="47"/>
        <v>1.085403447646727E-2</v>
      </c>
      <c r="F50" s="126">
        <f t="shared" si="48"/>
        <v>1554821552.5931759</v>
      </c>
      <c r="G50" s="127"/>
      <c r="H50" s="96">
        <f t="shared" si="49"/>
        <v>2554821552.5931759</v>
      </c>
      <c r="I50" s="134">
        <f t="shared" si="50"/>
        <v>1125788074.8312907</v>
      </c>
      <c r="J50" s="135"/>
      <c r="L50" s="93"/>
      <c r="M50" s="2"/>
      <c r="N50" s="2"/>
      <c r="O50" s="2"/>
    </row>
    <row r="51" spans="4:15">
      <c r="D51" s="51">
        <v>8</v>
      </c>
      <c r="E51" s="52">
        <f t="shared" si="47"/>
        <v>1.085403447646727E-2</v>
      </c>
      <c r="F51" s="126">
        <f t="shared" si="48"/>
        <v>1921157265.22295</v>
      </c>
      <c r="G51" s="127"/>
      <c r="H51" s="96">
        <f t="shared" si="49"/>
        <v>2921157265.22295</v>
      </c>
      <c r="I51" s="134">
        <f t="shared" si="50"/>
        <v>1145223836.3279166</v>
      </c>
      <c r="J51" s="135"/>
      <c r="L51" s="93"/>
      <c r="M51" s="2"/>
      <c r="N51" s="2"/>
      <c r="O51" s="2"/>
    </row>
    <row r="52" spans="4:15">
      <c r="D52" s="51">
        <v>9</v>
      </c>
      <c r="E52" s="52">
        <f t="shared" si="47"/>
        <v>1.085403447646727E-2</v>
      </c>
      <c r="F52" s="126">
        <f t="shared" si="48"/>
        <v>2340021834.207387</v>
      </c>
      <c r="G52" s="127"/>
      <c r="H52" s="96">
        <f t="shared" si="49"/>
        <v>3340021834.207387</v>
      </c>
      <c r="I52" s="134">
        <f t="shared" si="50"/>
        <v>1165048313.0544751</v>
      </c>
      <c r="J52" s="135"/>
      <c r="L52" s="93"/>
      <c r="M52" s="2"/>
      <c r="N52" s="2"/>
      <c r="O52" s="2"/>
    </row>
    <row r="53" spans="4:15">
      <c r="D53" s="53">
        <v>10</v>
      </c>
      <c r="E53" s="54">
        <f t="shared" si="47"/>
        <v>1.085403447646727E-2</v>
      </c>
      <c r="F53" s="122">
        <f t="shared" si="48"/>
        <v>2818947369.179265</v>
      </c>
      <c r="G53" s="123"/>
      <c r="H53" s="97">
        <f t="shared" si="49"/>
        <v>3818947369.179265</v>
      </c>
      <c r="I53" s="124">
        <f t="shared" si="50"/>
        <v>1185269279.3155646</v>
      </c>
      <c r="J53" s="125"/>
      <c r="L53" s="93"/>
      <c r="M53" s="2"/>
      <c r="N53" s="2"/>
      <c r="O53" s="2"/>
    </row>
    <row r="54" spans="4:15">
      <c r="D54" s="51">
        <v>12</v>
      </c>
      <c r="E54" s="52">
        <f t="shared" si="47"/>
        <v>1.085403447646727E-2</v>
      </c>
      <c r="F54" s="126">
        <f t="shared" si="48"/>
        <v>3992664784.6698923</v>
      </c>
      <c r="G54" s="127"/>
      <c r="H54" s="96">
        <f t="shared" si="49"/>
        <v>4992664784.6698923</v>
      </c>
      <c r="I54" s="134">
        <f t="shared" si="50"/>
        <v>1226932558.1999133</v>
      </c>
      <c r="J54" s="135"/>
      <c r="L54" s="93"/>
      <c r="M54" s="2"/>
      <c r="N54" s="2"/>
      <c r="O54" s="2"/>
    </row>
    <row r="55" spans="4:15">
      <c r="D55" s="51">
        <v>14</v>
      </c>
      <c r="E55" s="52">
        <f t="shared" si="47"/>
        <v>1.085403447646727E-2</v>
      </c>
      <c r="F55" s="126">
        <f t="shared" si="48"/>
        <v>5527113165.5946035</v>
      </c>
      <c r="G55" s="127"/>
      <c r="H55" s="96">
        <f t="shared" si="49"/>
        <v>6527113165.5946035</v>
      </c>
      <c r="I55" s="134">
        <f t="shared" si="50"/>
        <v>1270279033.5511899</v>
      </c>
      <c r="J55" s="135"/>
      <c r="L55" s="93"/>
      <c r="M55" s="2"/>
      <c r="N55" s="2"/>
      <c r="O55" s="2"/>
    </row>
    <row r="56" spans="4:15">
      <c r="D56" s="51">
        <v>16</v>
      </c>
      <c r="E56" s="52">
        <f t="shared" si="47"/>
        <v>1.085403447646727E-2</v>
      </c>
      <c r="F56" s="126">
        <f t="shared" si="48"/>
        <v>7533159768.1648235</v>
      </c>
      <c r="G56" s="127"/>
      <c r="H56" s="96">
        <f t="shared" si="49"/>
        <v>8533159768.1648235</v>
      </c>
      <c r="I56" s="134">
        <f t="shared" si="50"/>
        <v>1315376706.5066576</v>
      </c>
      <c r="J56" s="135"/>
      <c r="L56" s="93"/>
      <c r="M56" s="2"/>
      <c r="N56" s="2"/>
      <c r="O56" s="2"/>
    </row>
    <row r="57" spans="4:15">
      <c r="D57" s="51">
        <v>18</v>
      </c>
      <c r="E57" s="52">
        <f t="shared" si="47"/>
        <v>1.085403447646727E-2</v>
      </c>
      <c r="F57" s="126">
        <f t="shared" si="48"/>
        <v>10155745852.98208</v>
      </c>
      <c r="G57" s="127"/>
      <c r="H57" s="96">
        <f t="shared" si="49"/>
        <v>11155745852.98208</v>
      </c>
      <c r="I57" s="134">
        <f t="shared" si="50"/>
        <v>1362296325.4495268</v>
      </c>
      <c r="J57" s="135"/>
      <c r="L57" s="93"/>
    </row>
    <row r="58" spans="4:15">
      <c r="D58" s="53">
        <v>20</v>
      </c>
      <c r="E58" s="54">
        <f t="shared" si="47"/>
        <v>1.085403447646727E-2</v>
      </c>
      <c r="F58" s="122">
        <f t="shared" si="48"/>
        <v>13584359008.561228</v>
      </c>
      <c r="G58" s="123"/>
      <c r="H58" s="97">
        <f t="shared" si="49"/>
        <v>14584359008.561228</v>
      </c>
      <c r="I58" s="124">
        <f t="shared" si="50"/>
        <v>1411111496.9976876</v>
      </c>
      <c r="J58" s="125"/>
      <c r="L58" s="93"/>
    </row>
    <row r="59" spans="4:15">
      <c r="D59" s="51">
        <v>22</v>
      </c>
      <c r="E59" s="52">
        <f t="shared" si="47"/>
        <v>1.085403447646727E-2</v>
      </c>
      <c r="F59" s="126">
        <f t="shared" si="48"/>
        <v>18066724044.609043</v>
      </c>
      <c r="G59" s="127"/>
      <c r="H59" s="96">
        <f t="shared" si="49"/>
        <v>19066724044.609043</v>
      </c>
      <c r="I59" s="134">
        <f t="shared" si="50"/>
        <v>1461898801.4763942</v>
      </c>
      <c r="J59" s="135"/>
      <c r="L59" s="93"/>
      <c r="N59" s="56"/>
    </row>
    <row r="60" spans="4:15">
      <c r="D60" s="51">
        <v>24</v>
      </c>
      <c r="E60" s="52">
        <f t="shared" si="47"/>
        <v>1.085403447646727E-2</v>
      </c>
      <c r="F60" s="126">
        <f t="shared" si="48"/>
        <v>23926701652.082855</v>
      </c>
      <c r="G60" s="127"/>
      <c r="H60" s="96">
        <f t="shared" si="49"/>
        <v>24926701652.082855</v>
      </c>
      <c r="I60" s="134">
        <f t="shared" si="50"/>
        <v>1514737913.0560403</v>
      </c>
      <c r="J60" s="135"/>
      <c r="L60" s="93"/>
    </row>
    <row r="61" spans="4:15">
      <c r="D61" s="51">
        <v>26</v>
      </c>
      <c r="E61" s="52">
        <f t="shared" si="47"/>
        <v>1.085403447646727E-2</v>
      </c>
      <c r="F61" s="126">
        <f t="shared" si="48"/>
        <v>31587688047.419399</v>
      </c>
      <c r="G61" s="127"/>
      <c r="H61" s="96">
        <f t="shared" si="49"/>
        <v>32587688047.419399</v>
      </c>
      <c r="I61" s="134">
        <f t="shared" si="50"/>
        <v>1569711724.7435048</v>
      </c>
      <c r="J61" s="135"/>
      <c r="L61" s="93"/>
    </row>
    <row r="62" spans="4:15">
      <c r="D62" s="51">
        <v>28</v>
      </c>
      <c r="E62" s="52">
        <f t="shared" si="47"/>
        <v>1.085403447646727E-2</v>
      </c>
      <c r="F62" s="126">
        <f t="shared" si="48"/>
        <v>41603206276.478409</v>
      </c>
      <c r="G62" s="127"/>
      <c r="H62" s="96">
        <f t="shared" si="49"/>
        <v>42603206276.478409</v>
      </c>
      <c r="I62" s="134">
        <f t="shared" si="50"/>
        <v>1626906478.4231422</v>
      </c>
      <c r="J62" s="135"/>
      <c r="L62" s="93"/>
    </row>
    <row r="63" spans="4:15">
      <c r="D63" s="53">
        <v>30</v>
      </c>
      <c r="E63" s="54">
        <f t="shared" si="47"/>
        <v>1.085403447646727E-2</v>
      </c>
      <c r="F63" s="122">
        <f t="shared" si="48"/>
        <v>54696899466.910805</v>
      </c>
      <c r="G63" s="123"/>
      <c r="H63" s="97">
        <f t="shared" si="49"/>
        <v>55696899466.910805</v>
      </c>
      <c r="I63" s="124">
        <f t="shared" si="50"/>
        <v>1686411900.151437</v>
      </c>
      <c r="J63" s="125"/>
      <c r="L63" s="93"/>
    </row>
    <row r="64" spans="4:15" ht="69.75" customHeight="1">
      <c r="D64" s="136" t="s">
        <v>99</v>
      </c>
      <c r="E64" s="137"/>
      <c r="F64" s="137"/>
      <c r="G64" s="137"/>
      <c r="H64" s="137"/>
      <c r="I64" s="137"/>
      <c r="J64" s="138"/>
      <c r="L64" s="42"/>
    </row>
    <row r="65" spans="2:12">
      <c r="D65" s="11"/>
      <c r="E65" s="11"/>
      <c r="F65" s="11"/>
      <c r="G65" s="11"/>
      <c r="H65" s="11"/>
      <c r="I65" s="11"/>
      <c r="J65" s="11"/>
      <c r="L65" s="42"/>
    </row>
    <row r="66" spans="2:12">
      <c r="L66" s="42"/>
    </row>
    <row r="67" spans="2:12" ht="26.25">
      <c r="B67" s="1" t="s">
        <v>9</v>
      </c>
      <c r="L67" s="42"/>
    </row>
    <row r="96" spans="2:2" ht="26.25">
      <c r="B96" s="1" t="s">
        <v>11</v>
      </c>
    </row>
    <row r="131" spans="2:8" ht="26.25">
      <c r="B131" s="1" t="s">
        <v>38</v>
      </c>
    </row>
    <row r="132" spans="2:8">
      <c r="H132" s="38" t="s">
        <v>40</v>
      </c>
    </row>
    <row r="133" spans="2:8" ht="21.75" customHeight="1">
      <c r="D133" s="86" t="s">
        <v>42</v>
      </c>
      <c r="E133" s="86" t="s">
        <v>43</v>
      </c>
      <c r="F133" s="86" t="s">
        <v>44</v>
      </c>
      <c r="G133" s="86" t="s">
        <v>45</v>
      </c>
      <c r="H133" s="86" t="s">
        <v>46</v>
      </c>
    </row>
    <row r="134" spans="2:8" ht="20.25" customHeight="1">
      <c r="D134" s="47">
        <v>42320</v>
      </c>
      <c r="E134" s="48">
        <f>VLOOKUP($D134,'Raw data_2015.11부터'!$B:$J,4,FALSE)</f>
        <v>1580645340</v>
      </c>
      <c r="F134" s="48">
        <f>VLOOKUP($D134,'Raw data_2015.11부터'!$B:$J,3,FALSE)</f>
        <v>29629580</v>
      </c>
      <c r="G134" s="49">
        <f>VLOOKUP($D134,'Raw data_2015.11부터'!$B:$J,5,FALSE)</f>
        <v>1.8745242370435861E-2</v>
      </c>
      <c r="H134" s="57">
        <f>VLOOKUP($D134,'Raw data_2015.11부터'!$B:$J,6,FALSE)</f>
        <v>1.8745242370435861E-2</v>
      </c>
    </row>
    <row r="135" spans="2:8" ht="20.25" customHeight="1">
      <c r="D135" s="47">
        <v>42348</v>
      </c>
      <c r="E135" s="48">
        <f>VLOOKUP($D135,'Raw data_2015.11부터'!$B:$J,4,FALSE)</f>
        <v>1585677871</v>
      </c>
      <c r="F135" s="48">
        <f>VLOOKUP($D135,'Raw data_2015.11부터'!$B:$J,3,FALSE)</f>
        <v>23201510</v>
      </c>
      <c r="G135" s="49">
        <f>VLOOKUP($D135,'Raw data_2015.11부터'!$B:$J,5,FALSE)</f>
        <v>1.4631918893695655E-2</v>
      </c>
      <c r="H135" s="57">
        <f>VLOOKUP($D135,'Raw data_2015.11부터'!$B:$J,6,FALSE)</f>
        <v>3.3377161264131518E-2</v>
      </c>
    </row>
    <row r="136" spans="2:8" ht="20.25" customHeight="1">
      <c r="D136" s="47">
        <v>42383</v>
      </c>
      <c r="E136" s="48">
        <f>VLOOKUP($D136,'Raw data_2015.11부터'!$B:$J,4,FALSE)</f>
        <v>1582701183</v>
      </c>
      <c r="F136" s="48">
        <f>VLOOKUP($D136,'Raw data_2015.11부터'!$B:$J,3,FALSE)</f>
        <v>6477750</v>
      </c>
      <c r="G136" s="49">
        <f>VLOOKUP($D136,'Raw data_2015.11부터'!$B:$J,5,FALSE)</f>
        <v>4.0928446061570933E-3</v>
      </c>
      <c r="H136" s="57">
        <f>VLOOKUP($D136,'Raw data_2015.11부터'!$B:$J,6,FALSE)</f>
        <v>3.7470005870288613E-2</v>
      </c>
    </row>
    <row r="137" spans="2:8" ht="20.25" customHeight="1">
      <c r="D137" s="47">
        <v>42411</v>
      </c>
      <c r="E137" s="48">
        <f>VLOOKUP($D137,'Raw data_2015.11부터'!$B:$J,4,FALSE)</f>
        <v>1584701011</v>
      </c>
      <c r="F137" s="48">
        <f>VLOOKUP($D137,'Raw data_2015.11부터'!$B:$J,3,FALSE)</f>
        <v>30992360</v>
      </c>
      <c r="G137" s="49">
        <f>VLOOKUP($D137,'Raw data_2015.11부터'!$B:$J,5,FALSE)</f>
        <v>1.9557228641157217E-2</v>
      </c>
      <c r="H137" s="57">
        <f>VLOOKUP($D137,'Raw data_2015.11부터'!$B:$J,6,FALSE)</f>
        <v>5.7027234511445826E-2</v>
      </c>
    </row>
    <row r="138" spans="2:8" ht="20.25" customHeight="1">
      <c r="D138" s="47">
        <v>42439</v>
      </c>
      <c r="E138" s="48">
        <f>VLOOKUP($D138,'Raw data_2015.11부터'!$B:$J,4,FALSE)</f>
        <v>1569632842</v>
      </c>
      <c r="F138" s="48">
        <f>VLOOKUP($D138,'Raw data_2015.11부터'!$B:$J,3,FALSE)</f>
        <v>23052910</v>
      </c>
      <c r="G138" s="49">
        <f>VLOOKUP($D138,'Raw data_2015.11부터'!$B:$J,5,FALSE)</f>
        <v>1.4686816804002627E-2</v>
      </c>
      <c r="H138" s="57">
        <f>VLOOKUP($D138,'Raw data_2015.11부터'!$B:$J,6,FALSE)</f>
        <v>7.1714051315448446E-2</v>
      </c>
    </row>
    <row r="139" spans="2:8" ht="20.25" customHeight="1">
      <c r="D139" s="47">
        <v>42474</v>
      </c>
      <c r="E139" s="48">
        <f>VLOOKUP($D139,'Raw data_2015.11부터'!$B:$J,4,FALSE)</f>
        <v>1576711887</v>
      </c>
      <c r="F139" s="48">
        <f>VLOOKUP($D139,'Raw data_2015.11부터'!$B:$J,3,FALSE)</f>
        <v>35360610</v>
      </c>
      <c r="G139" s="49">
        <f>VLOOKUP($D139,'Raw data_2015.11부터'!$B:$J,5,FALSE)</f>
        <v>2.2426804980382568E-2</v>
      </c>
      <c r="H139" s="57">
        <f>VLOOKUP($D139,'Raw data_2015.11부터'!$B:$J,6,FALSE)</f>
        <v>9.4140856295831021E-2</v>
      </c>
    </row>
    <row r="140" spans="2:8" ht="20.25" customHeight="1">
      <c r="D140" s="47">
        <v>42502</v>
      </c>
      <c r="E140" s="48">
        <f>VLOOKUP($D140,'Raw data_2015.11부터'!$B:$J,4,FALSE)</f>
        <v>1597546727</v>
      </c>
      <c r="F140" s="48">
        <f>VLOOKUP($D140,'Raw data_2015.11부터'!$B:$J,3,FALSE)</f>
        <v>12348130</v>
      </c>
      <c r="G140" s="49">
        <f>VLOOKUP($D140,'Raw data_2015.11부터'!$B:$J,5,FALSE)</f>
        <v>7.7294327554276289E-3</v>
      </c>
      <c r="H140" s="57">
        <f>VLOOKUP($D140,'Raw data_2015.11부터'!$B:$J,6,FALSE)</f>
        <v>0.10187028905125865</v>
      </c>
    </row>
    <row r="141" spans="2:8" ht="20.25" customHeight="1">
      <c r="D141" s="47">
        <v>42530</v>
      </c>
      <c r="E141" s="48">
        <f>VLOOKUP($D141,'Raw data_2015.11부터'!$B:$J,4,FALSE)</f>
        <v>1615586794</v>
      </c>
      <c r="F141" s="48">
        <f>VLOOKUP($D141,'Raw data_2015.11부터'!$B:$J,3,FALSE)</f>
        <v>-13364040</v>
      </c>
      <c r="G141" s="50">
        <f>VLOOKUP($D141,'Raw data_2015.11부터'!$B:$J,5,FALSE)</f>
        <v>-8.2719418415845257E-3</v>
      </c>
      <c r="H141" s="57">
        <f>VLOOKUP($D141,'Raw data_2015.11부터'!$B:$J,6,FALSE)</f>
        <v>9.3598347209674124E-2</v>
      </c>
    </row>
    <row r="142" spans="2:8" ht="20.25" customHeight="1">
      <c r="D142" s="47">
        <v>42565</v>
      </c>
      <c r="E142" s="48">
        <f>VLOOKUP($D142,'Raw data_2015.11부터'!$B:$J,4,FALSE)</f>
        <v>1592124179</v>
      </c>
      <c r="F142" s="48">
        <f>VLOOKUP($D142,'Raw data_2015.11부터'!$B:$J,3,FALSE)</f>
        <v>26772400</v>
      </c>
      <c r="G142" s="49">
        <f>VLOOKUP($D142,'Raw data_2015.11부터'!$B:$J,5,FALSE)</f>
        <v>1.6815522528409513E-2</v>
      </c>
      <c r="H142" s="57">
        <f>VLOOKUP($D142,'Raw data_2015.11부터'!$B:$J,6,FALSE)</f>
        <v>0.11041386973808363</v>
      </c>
    </row>
    <row r="143" spans="2:8" ht="20.25" customHeight="1">
      <c r="D143" s="47">
        <v>42593</v>
      </c>
      <c r="E143" s="48">
        <f>VLOOKUP($D143,'Raw data_2015.11부터'!$B:$J,4,FALSE)</f>
        <v>1598610264</v>
      </c>
      <c r="F143" s="48">
        <f>VLOOKUP($D143,'Raw data_2015.11부터'!$B:$J,3,FALSE)</f>
        <v>21522940</v>
      </c>
      <c r="G143" s="49">
        <f>VLOOKUP($D143,'Raw data_2015.11부터'!$B:$J,5,FALSE)</f>
        <v>1.3463531721700494E-2</v>
      </c>
      <c r="H143" s="57">
        <f>VLOOKUP($D143,'Raw data_2015.11부터'!$B:$J,6,FALSE)</f>
        <v>0.12387740145978413</v>
      </c>
    </row>
    <row r="144" spans="2:8" ht="20.25" customHeight="1">
      <c r="D144" s="47">
        <v>42621</v>
      </c>
      <c r="E144" s="48">
        <f>VLOOKUP($D144,'Raw data_2015.11부터'!$B:$J,4,FALSE)</f>
        <v>1615911885</v>
      </c>
      <c r="F144" s="48">
        <f>VLOOKUP($D144,'Raw data_2015.11부터'!$B:$J,3,FALSE)</f>
        <v>29446590</v>
      </c>
      <c r="G144" s="49">
        <f>VLOOKUP($D144,'Raw data_2015.11부터'!$B:$J,5,FALSE)</f>
        <v>1.8222893385056078E-2</v>
      </c>
      <c r="H144" s="57">
        <f>VLOOKUP($D144,'Raw data_2015.11부터'!$B:$J,6,FALSE)</f>
        <v>0.14210029484484021</v>
      </c>
    </row>
    <row r="145" spans="4:8" ht="20.25" customHeight="1">
      <c r="D145" s="47">
        <v>42656</v>
      </c>
      <c r="E145" s="48">
        <f>VLOOKUP($D145,'Raw data_2015.11부터'!$B:$J,4,FALSE)</f>
        <v>1627015158</v>
      </c>
      <c r="F145" s="48">
        <f>VLOOKUP($D145,'Raw data_2015.11부터'!$B:$J,3,FALSE)</f>
        <v>24324580</v>
      </c>
      <c r="G145" s="49">
        <f>VLOOKUP($D145,'Raw data_2015.11부터'!$B:$J,5,FALSE)</f>
        <v>1.4950432317975984E-2</v>
      </c>
      <c r="H145" s="57">
        <f>VLOOKUP($D145,'Raw data_2015.11부터'!$B:$J,6,FALSE)</f>
        <v>0.15705072716281621</v>
      </c>
    </row>
    <row r="146" spans="4:8" ht="20.25" customHeight="1">
      <c r="D146" s="47">
        <v>42684</v>
      </c>
      <c r="E146" s="48">
        <f>VLOOKUP($D146,'Raw data_2015.11부터'!$B:$J,4,FALSE)</f>
        <v>1626540655</v>
      </c>
      <c r="F146" s="48">
        <f>VLOOKUP($D146,'Raw data_2015.11부터'!$B:$J,3,FALSE)</f>
        <v>14284350</v>
      </c>
      <c r="G146" s="49">
        <f>VLOOKUP($D146,'Raw data_2015.11부터'!$B:$J,5,FALSE)</f>
        <v>8.7820430163179659E-3</v>
      </c>
      <c r="H146" s="57">
        <f>VLOOKUP($D146,'Raw data_2015.11부터'!$B:$J,6,FALSE)</f>
        <v>0.16583277017913417</v>
      </c>
    </row>
    <row r="147" spans="4:8" ht="20.25" customHeight="1">
      <c r="D147" s="47">
        <v>42712</v>
      </c>
      <c r="E147" s="48">
        <f>VLOOKUP($D147,'Raw data_2015.11부터'!$B:$J,4,FALSE)</f>
        <v>1649389926</v>
      </c>
      <c r="F147" s="48">
        <f>VLOOKUP($D147,'Raw data_2015.11부터'!$B:$J,3,FALSE)</f>
        <v>32535480</v>
      </c>
      <c r="G147" s="49">
        <f>VLOOKUP($D147,'Raw data_2015.11부터'!$B:$J,5,FALSE)</f>
        <v>1.9725766167920683E-2</v>
      </c>
      <c r="H147" s="57">
        <f>VLOOKUP($D147,'Raw data_2015.11부터'!$B:$J,6,FALSE)</f>
        <v>0.18555853634705485</v>
      </c>
    </row>
    <row r="148" spans="4:8" ht="20.25" customHeight="1">
      <c r="D148" s="47">
        <v>42747</v>
      </c>
      <c r="E148" s="48">
        <f>VLOOKUP($D148,'Raw data_2015.11부터'!$B:$J,4,FALSE)</f>
        <v>1644411504</v>
      </c>
      <c r="F148" s="48">
        <f>VLOOKUP($D148,'Raw data_2015.11부터'!$B:$J,3,FALSE)</f>
        <v>-21329790</v>
      </c>
      <c r="G148" s="50">
        <f>VLOOKUP($D148,'Raw data_2015.11부터'!$B:$J,5,FALSE)</f>
        <v>-1.2971078071465499E-2</v>
      </c>
      <c r="H148" s="57">
        <f>VLOOKUP($D148,'Raw data_2015.11부터'!$B:$J,6,FALSE)</f>
        <v>0.17258745827558936</v>
      </c>
    </row>
    <row r="149" spans="4:8" ht="20.25" customHeight="1">
      <c r="D149" s="100">
        <v>42775</v>
      </c>
      <c r="E149" s="48">
        <f>VLOOKUP($D149,'Raw data_2015.11부터'!$B:$J,4,FALSE)</f>
        <v>1628687343</v>
      </c>
      <c r="F149" s="48">
        <f>VLOOKUP($D149,'Raw data_2015.11부터'!$B:$J,3,FALSE)</f>
        <v>-551000</v>
      </c>
      <c r="G149" s="50">
        <f>VLOOKUP($D149,'Raw data_2015.11부터'!$B:$J,5,FALSE)</f>
        <v>-3.3830925399412279E-4</v>
      </c>
      <c r="H149" s="57">
        <f>VLOOKUP($D149,'Raw data_2015.11부터'!$B:$J,6,FALSE)</f>
        <v>0.17224914902159524</v>
      </c>
    </row>
    <row r="150" spans="4:8" ht="20.25" customHeight="1">
      <c r="D150" s="101">
        <v>42803</v>
      </c>
      <c r="E150" s="99">
        <f>VLOOKUP($D150,'Raw data_2015.11부터'!$B:$J,4,FALSE)</f>
        <v>1618357810</v>
      </c>
      <c r="F150" s="48">
        <f>VLOOKUP($D150,'Raw data_2015.11부터'!$B:$J,3,FALSE)</f>
        <v>-2533430</v>
      </c>
      <c r="G150" s="50">
        <f>VLOOKUP($D150,'Raw data_2015.11부터'!$B:$J,5,FALSE)</f>
        <v>-1.5654325541271988E-3</v>
      </c>
      <c r="H150" s="57">
        <f>VLOOKUP($D150,'Raw data_2015.11부터'!$B:$J,6,FALSE)</f>
        <v>0.17068371646746805</v>
      </c>
    </row>
    <row r="151" spans="4:8" ht="20.25" customHeight="1">
      <c r="D151" s="101">
        <v>42838</v>
      </c>
      <c r="E151" s="99">
        <f>VLOOKUP($D151,'Raw data_2015.11부터'!$B:$J,4,FALSE)</f>
        <v>1606021755</v>
      </c>
      <c r="F151" s="48">
        <f>VLOOKUP($D151,'Raw data_2015.11부터'!$B:$J,3,FALSE)</f>
        <v>70850679</v>
      </c>
      <c r="G151" s="49">
        <f>VLOOKUP($D151,'Raw data_2015.11부터'!$B:$J,5,FALSE)</f>
        <v>4.411564088681974E-2</v>
      </c>
      <c r="H151" s="57">
        <f>VLOOKUP($D151,'Raw data_2015.11부터'!$B:$J,6,FALSE)</f>
        <v>0.21479935735428779</v>
      </c>
    </row>
    <row r="152" spans="4:8" ht="20.25" customHeight="1">
      <c r="D152" s="101">
        <v>42866</v>
      </c>
      <c r="E152" s="99">
        <f>VLOOKUP($D152,'Raw data_2015.11부터'!$B:$J,4,FALSE)</f>
        <v>1649761846</v>
      </c>
      <c r="F152" s="48">
        <f>VLOOKUP($D152,'Raw data_2015.11부터'!$B:$J,3,FALSE)</f>
        <v>54816450</v>
      </c>
      <c r="G152" s="49">
        <f>VLOOKUP($D152,'Raw data_2015.11부터'!$B:$J,5,FALSE)</f>
        <v>3.3226886736959969E-2</v>
      </c>
      <c r="H152" s="57">
        <f>VLOOKUP($D152,'Raw data_2015.11부터'!$B:$J,6,FALSE)</f>
        <v>0.24802624409124777</v>
      </c>
    </row>
    <row r="153" spans="4:8" ht="20.25" customHeight="1">
      <c r="D153" s="113">
        <v>42894</v>
      </c>
      <c r="E153" s="114">
        <f>VLOOKUP($D153,'Raw data_2015.11부터'!$B:$J,4,FALSE)</f>
        <v>1623161190</v>
      </c>
      <c r="F153" s="102">
        <f>VLOOKUP($D153,'Raw data_2015.11부터'!$B:$J,3,FALSE)</f>
        <v>52457150</v>
      </c>
      <c r="G153" s="115">
        <f>VLOOKUP($D153,'Raw data_2015.11부터'!$B:$J,5,FALSE)</f>
        <v>3.2317893209361417E-2</v>
      </c>
      <c r="H153" s="104">
        <f>VLOOKUP($D153,'Raw data_2015.11부터'!$B:$J,6,FALSE)</f>
        <v>0.2803441373006092</v>
      </c>
    </row>
    <row r="154" spans="4:8" ht="20.25" customHeight="1">
      <c r="D154" s="101">
        <v>42929</v>
      </c>
      <c r="E154" s="105">
        <f>VLOOKUP($D154,'Raw data_2015.11부터'!$B:$J,4,FALSE)</f>
        <v>1732104581</v>
      </c>
      <c r="F154" s="105">
        <f>VLOOKUP($D154,'Raw data_2015.11부터'!$B:$J,3,FALSE)</f>
        <v>65283780</v>
      </c>
      <c r="G154" s="108">
        <f>VLOOKUP($D154,'Raw data_2015.11부터'!$B:$J,5,FALSE)</f>
        <v>3.7690437815428884E-2</v>
      </c>
      <c r="H154" s="107">
        <f>VLOOKUP($D154,'Raw data_2015.11부터'!$B:$J,6,FALSE)</f>
        <v>0.31803457511603805</v>
      </c>
    </row>
    <row r="155" spans="4:8" ht="20.25" customHeight="1">
      <c r="D155" s="101">
        <v>42957</v>
      </c>
      <c r="E155" s="105">
        <f>VLOOKUP($D155,'Raw data_2015.11부터'!$B:$J,4,FALSE)</f>
        <v>1764883832</v>
      </c>
      <c r="F155" s="105">
        <f>VLOOKUP($D155,'Raw data_2015.11부터'!$B:$J,3,FALSE)</f>
        <v>2469570</v>
      </c>
      <c r="G155" s="108">
        <f>VLOOKUP($D155,'Raw data_2015.11부터'!$B:$J,5,FALSE)</f>
        <v>1.3992818990252952E-3</v>
      </c>
      <c r="H155" s="107">
        <f>VLOOKUP($D155,'Raw data_2015.11부터'!$B:$J,6,FALSE)</f>
        <v>0.31943385701506333</v>
      </c>
    </row>
    <row r="156" spans="4:8" ht="20.25" customHeight="1">
      <c r="D156" s="101">
        <v>42992</v>
      </c>
      <c r="E156" s="105">
        <f>VLOOKUP($D156,'Raw data_2015.11부터'!$B:$J,4,FALSE)</f>
        <v>1774042686</v>
      </c>
      <c r="F156" s="105">
        <f>VLOOKUP($D156,'Raw data_2015.11부터'!$B:$J,3,FALSE)</f>
        <v>12106780</v>
      </c>
      <c r="G156" s="108">
        <f>VLOOKUP($D156,'Raw data_2015.11부터'!$B:$J,5,FALSE)</f>
        <v>6.8244017438484567E-3</v>
      </c>
      <c r="H156" s="107">
        <f>VLOOKUP($D156,'Raw data_2015.11부터'!$B:$J,6,FALSE)</f>
        <v>0.32625825875891179</v>
      </c>
    </row>
    <row r="157" spans="4:8" ht="20.25" customHeight="1">
      <c r="D157" s="101">
        <v>43020</v>
      </c>
      <c r="E157" s="105">
        <f>VLOOKUP($D157,'Raw data_2015.11부터'!$B:$J,4,FALSE)</f>
        <v>1741070386</v>
      </c>
      <c r="F157" s="105">
        <f>VLOOKUP($D157,'Raw data_2015.11부터'!$B:$J,3,FALSE)</f>
        <v>60448370</v>
      </c>
      <c r="G157" s="108">
        <f>VLOOKUP($D157,'Raw data_2015.11부터'!$B:$J,5,FALSE)</f>
        <v>3.4719084585015735E-2</v>
      </c>
      <c r="H157" s="107">
        <f>VLOOKUP($D157,'Raw data_2015.11부터'!$B:$J,6,FALSE)</f>
        <v>0.3609773433439275</v>
      </c>
    </row>
    <row r="158" spans="4:8" ht="20.25" customHeight="1">
      <c r="D158" s="101">
        <v>43048</v>
      </c>
      <c r="E158" s="105">
        <f>VLOOKUP($D158,'Raw data_2015.11부터'!$B:$J,4,FALSE)</f>
        <v>1778054085</v>
      </c>
      <c r="F158" s="105">
        <f>VLOOKUP($D158,'Raw data_2015.11부터'!$B:$J,3,FALSE)</f>
        <v>39302670</v>
      </c>
      <c r="G158" s="108">
        <f>VLOOKUP($D158,'Raw data_2015.11부터'!$B:$J,5,FALSE)</f>
        <v>2.2104316359982942E-2</v>
      </c>
      <c r="H158" s="107">
        <f>VLOOKUP($D158,'Raw data_2015.11부터'!$B:$J,6,FALSE)</f>
        <v>0.38308165970391045</v>
      </c>
    </row>
    <row r="159" spans="4:8" ht="20.25" customHeight="1">
      <c r="D159" s="101">
        <v>43083</v>
      </c>
      <c r="E159" s="105">
        <f>VLOOKUP($D159,'Raw data_2015.11부터'!$B:$J,4,FALSE)</f>
        <v>1819750485</v>
      </c>
      <c r="F159" s="105">
        <f>VLOOKUP($D159,'Raw data_2015.11부터'!$B:$J,3,FALSE)</f>
        <v>37917840</v>
      </c>
      <c r="G159" s="108">
        <f>VLOOKUP($D159,'Raw data_2015.11부터'!$B:$J,5,FALSE)</f>
        <v>2.0836834671869864E-2</v>
      </c>
      <c r="H159" s="107">
        <f>VLOOKUP($D159,'Raw data_2015.11부터'!$B:$J,6,FALSE)</f>
        <v>0.40391849437578031</v>
      </c>
    </row>
    <row r="160" spans="4:8" ht="20.25" customHeight="1">
      <c r="D160" s="77"/>
      <c r="E160" s="78"/>
      <c r="F160" s="78"/>
      <c r="G160" s="79"/>
      <c r="H160" s="80"/>
    </row>
    <row r="161" spans="2:8" ht="20.25" customHeight="1">
      <c r="D161" s="77"/>
      <c r="E161" s="78"/>
      <c r="F161" s="78"/>
      <c r="G161" s="79"/>
      <c r="H161" s="80"/>
    </row>
    <row r="162" spans="2:8" ht="26.25">
      <c r="B162" s="1" t="s">
        <v>91</v>
      </c>
    </row>
    <row r="163" spans="2:8">
      <c r="H163" s="38" t="s">
        <v>3</v>
      </c>
    </row>
    <row r="164" spans="2:8" ht="27.75" customHeight="1">
      <c r="D164" s="86" t="s">
        <v>95</v>
      </c>
      <c r="E164" s="86" t="s">
        <v>96</v>
      </c>
      <c r="F164" s="86" t="s">
        <v>100</v>
      </c>
      <c r="G164" s="86" t="s">
        <v>97</v>
      </c>
      <c r="H164" s="86" t="s">
        <v>98</v>
      </c>
    </row>
    <row r="165" spans="2:8" ht="27.75" customHeight="1">
      <c r="D165" s="81">
        <v>42439</v>
      </c>
      <c r="E165" s="82">
        <f>'고객별 수익현황'!F10</f>
        <v>2607257003</v>
      </c>
      <c r="F165" s="82">
        <f>'고객별 수익현황'!E10</f>
        <v>26022580</v>
      </c>
      <c r="G165" s="83">
        <f>'고객별 수익현황'!G10</f>
        <v>9.9808265813678982E-3</v>
      </c>
      <c r="H165" s="94">
        <f>'고객별 수익현황'!H10</f>
        <v>9.9808265813678982E-3</v>
      </c>
    </row>
    <row r="166" spans="2:8" ht="27.75" customHeight="1">
      <c r="D166" s="81">
        <v>42474</v>
      </c>
      <c r="E166" s="82">
        <f>'고객별 수익현황'!F18</f>
        <v>2654403161</v>
      </c>
      <c r="F166" s="82">
        <f>'고객별 수익현황'!E18</f>
        <v>67099770</v>
      </c>
      <c r="G166" s="83">
        <f>'고객별 수익현황'!G18</f>
        <v>2.5278665647279194E-2</v>
      </c>
      <c r="H166" s="94">
        <f>'고객별 수익현황'!H18</f>
        <v>3.5259492228647091E-2</v>
      </c>
    </row>
    <row r="167" spans="2:8" ht="27.75" customHeight="1">
      <c r="D167" s="81">
        <v>42502</v>
      </c>
      <c r="E167" s="82">
        <f>'고객별 수익현황'!F26</f>
        <v>3461500005</v>
      </c>
      <c r="F167" s="82">
        <f>'고객별 수익현황'!E26</f>
        <v>21180550</v>
      </c>
      <c r="G167" s="83">
        <f>'고객별 수익현황'!G26</f>
        <v>6.118893534423092E-3</v>
      </c>
      <c r="H167" s="94">
        <f>'고객별 수익현황'!H26</f>
        <v>4.137838576307018E-2</v>
      </c>
    </row>
    <row r="168" spans="2:8" ht="27.75" customHeight="1">
      <c r="D168" s="81">
        <v>42530</v>
      </c>
      <c r="E168" s="82">
        <f>'고객별 수익현황'!F34</f>
        <v>3902535996</v>
      </c>
      <c r="F168" s="82">
        <f>'고객별 수익현황'!E34</f>
        <v>-32478860</v>
      </c>
      <c r="G168" s="84">
        <f>'고객별 수익현황'!G34</f>
        <v>-8.3225010693789899E-3</v>
      </c>
      <c r="H168" s="94">
        <f>'고객별 수익현황'!H34</f>
        <v>3.3055884693691188E-2</v>
      </c>
    </row>
    <row r="169" spans="2:8" ht="27.75" customHeight="1">
      <c r="D169" s="81">
        <v>42565</v>
      </c>
      <c r="E169" s="82">
        <f>'고객별 수익현황'!F42</f>
        <v>3543898134</v>
      </c>
      <c r="F169" s="82">
        <f>'고객별 수익현황'!E42</f>
        <v>-29560410</v>
      </c>
      <c r="G169" s="84">
        <f>'고객별 수익현황'!G42</f>
        <v>-8.3412132296915506E-3</v>
      </c>
      <c r="H169" s="94">
        <f>'고객별 수익현황'!H42</f>
        <v>2.4714671463999638E-2</v>
      </c>
    </row>
    <row r="170" spans="2:8" ht="27.75" customHeight="1">
      <c r="D170" s="81">
        <v>42593</v>
      </c>
      <c r="E170" s="82">
        <f>'고객별 수익현황'!F50</f>
        <v>3648563459</v>
      </c>
      <c r="F170" s="82">
        <f>'고객별 수익현황'!E50</f>
        <v>115403950</v>
      </c>
      <c r="G170" s="83">
        <f>'고객별 수익현황'!G50</f>
        <v>3.1629969245931651E-2</v>
      </c>
      <c r="H170" s="94">
        <f>'고객별 수익현황'!H50</f>
        <v>5.6344640709931289E-2</v>
      </c>
    </row>
    <row r="171" spans="2:8" ht="27.75" customHeight="1">
      <c r="D171" s="81">
        <v>42621</v>
      </c>
      <c r="E171" s="82">
        <f>'고객별 수익현황'!F58</f>
        <v>4036519154</v>
      </c>
      <c r="F171" s="82">
        <f>'고객별 수익현황'!E58</f>
        <v>57407780</v>
      </c>
      <c r="G171" s="83">
        <f>'고객별 수익현황'!G58</f>
        <v>1.4222100232848294E-2</v>
      </c>
      <c r="H171" s="94">
        <f>'고객별 수익현황'!H58</f>
        <v>7.0566740942779579E-2</v>
      </c>
    </row>
    <row r="172" spans="2:8" ht="27.75" customHeight="1">
      <c r="D172" s="81">
        <v>42656</v>
      </c>
      <c r="E172" s="82">
        <f>'고객별 수익현황'!F66</f>
        <v>4457310145</v>
      </c>
      <c r="F172" s="82">
        <f>'고객별 수익현황'!E66</f>
        <v>25704760</v>
      </c>
      <c r="G172" s="83">
        <f>'고객별 수익현황'!G66</f>
        <v>5.7668771442423378E-3</v>
      </c>
      <c r="H172" s="94">
        <f>'고객별 수익현황'!H66</f>
        <v>7.6333618087021923E-2</v>
      </c>
    </row>
    <row r="173" spans="2:8" ht="27.75" customHeight="1">
      <c r="D173" s="81">
        <v>42684</v>
      </c>
      <c r="E173" s="82">
        <f>'고객별 수익현황'!F74</f>
        <v>4842480918</v>
      </c>
      <c r="F173" s="82">
        <f>'고객별 수익현황'!E74</f>
        <v>112381740</v>
      </c>
      <c r="G173" s="83">
        <f>'고객별 수익현황'!G74</f>
        <v>2.3207471934946714E-2</v>
      </c>
      <c r="H173" s="94">
        <f>'고객별 수익현황'!H74</f>
        <v>9.9541090021968634E-2</v>
      </c>
    </row>
    <row r="174" spans="2:8" ht="27.75" customHeight="1">
      <c r="D174" s="81">
        <v>42712</v>
      </c>
      <c r="E174" s="82">
        <f>'고객별 수익현황'!F82</f>
        <v>5691045168</v>
      </c>
      <c r="F174" s="82">
        <f>'고객별 수익현황'!E82</f>
        <v>107799390</v>
      </c>
      <c r="G174" s="83">
        <f>'고객별 수익현황'!G82</f>
        <v>1.8941931897877358E-2</v>
      </c>
      <c r="H174" s="94">
        <f>'고객별 수익현황'!H82</f>
        <v>0.118483021919846</v>
      </c>
    </row>
    <row r="175" spans="2:8" ht="27.75" customHeight="1">
      <c r="D175" s="81">
        <v>42747</v>
      </c>
      <c r="E175" s="82">
        <f>'고객별 수익현황'!F90</f>
        <v>5499674956</v>
      </c>
      <c r="F175" s="82">
        <f>'고객별 수익현황'!E90</f>
        <v>68619800</v>
      </c>
      <c r="G175" s="83">
        <f>'고객별 수익현황'!G90</f>
        <v>1.247706465363696E-2</v>
      </c>
      <c r="H175" s="94">
        <f>'고객별 수익현황'!H90</f>
        <v>0.13096008657348296</v>
      </c>
    </row>
    <row r="176" spans="2:8" ht="27.75" customHeight="1">
      <c r="D176" s="81">
        <v>42775</v>
      </c>
      <c r="E176" s="82">
        <f>'고객별 수익현황'!F98</f>
        <v>6095657713</v>
      </c>
      <c r="F176" s="82">
        <f>'고객별 수익현황'!E98</f>
        <v>8977340</v>
      </c>
      <c r="G176" s="83">
        <f>'고객별 수익현황'!G98</f>
        <v>1.4727434548784349E-3</v>
      </c>
      <c r="H176" s="94">
        <f>'고객별 수익현황'!H98</f>
        <v>0.1324328300283614</v>
      </c>
    </row>
    <row r="177" spans="2:14" ht="27.75" customHeight="1">
      <c r="D177" s="81">
        <v>42803</v>
      </c>
      <c r="E177" s="82">
        <f>'고객별 수익현황'!F106</f>
        <v>5966990848</v>
      </c>
      <c r="F177" s="82">
        <f>'고객별 수익현황'!E106</f>
        <v>28480520</v>
      </c>
      <c r="G177" s="83">
        <f>'고객별 수익현황'!G106</f>
        <v>4.773012180762105E-3</v>
      </c>
      <c r="H177" s="94">
        <f>'고객별 수익현황'!H106</f>
        <v>0.13720584220912349</v>
      </c>
    </row>
    <row r="178" spans="2:14" ht="27.75" customHeight="1">
      <c r="D178" s="81">
        <v>42838</v>
      </c>
      <c r="E178" s="82">
        <f>'고객별 수익현황'!F114</f>
        <v>6152979790</v>
      </c>
      <c r="F178" s="82">
        <f>'고객별 수익현황'!E114</f>
        <v>-84272586</v>
      </c>
      <c r="G178" s="84">
        <f>'고객별 수익현황'!G114</f>
        <v>-1.3696223435832218E-2</v>
      </c>
      <c r="H178" s="94">
        <f>'고객별 수익현황'!H114</f>
        <v>0.12350961877329128</v>
      </c>
    </row>
    <row r="179" spans="2:14" ht="27.75" customHeight="1">
      <c r="D179" s="81">
        <v>42866</v>
      </c>
      <c r="E179" s="82">
        <f>'고객별 수익현황'!F121</f>
        <v>5555279389</v>
      </c>
      <c r="F179" s="82">
        <f>'고객별 수익현황'!E121</f>
        <v>141299450</v>
      </c>
      <c r="G179" s="83">
        <f>'고객별 수익현황'!G121</f>
        <v>2.5435165381562413E-2</v>
      </c>
      <c r="H179" s="94">
        <f>'고객별 수익현황'!H121</f>
        <v>0.14894478415485368</v>
      </c>
    </row>
    <row r="180" spans="2:14" ht="27.75" customHeight="1">
      <c r="D180" s="81">
        <v>42894</v>
      </c>
      <c r="E180" s="82">
        <f>'고객별 수익현황'!F126</f>
        <v>4051789714</v>
      </c>
      <c r="F180" s="82">
        <f>'고객별 수익현황'!E126</f>
        <v>72062510</v>
      </c>
      <c r="G180" s="83">
        <f>'고객별 수익현황'!G126</f>
        <v>1.778535291478851E-2</v>
      </c>
      <c r="H180" s="94">
        <f>'고객별 수익현황'!H126</f>
        <v>0.16673013706964218</v>
      </c>
    </row>
    <row r="181" spans="2:14" ht="27.75" customHeight="1">
      <c r="D181" s="81">
        <v>42929</v>
      </c>
      <c r="E181" s="82">
        <f>'고객별 수익현황'!F131</f>
        <v>4108218249</v>
      </c>
      <c r="F181" s="82">
        <f>'고객별 수익현황'!E131</f>
        <v>142384400</v>
      </c>
      <c r="G181" s="83">
        <f>'고객별 수익현황'!G131</f>
        <v>3.4658431312566809E-2</v>
      </c>
      <c r="H181" s="94">
        <f>'고객별 수익현황'!H131</f>
        <v>0.20138856838220898</v>
      </c>
    </row>
    <row r="182" spans="2:14" ht="27.75" customHeight="1">
      <c r="D182" s="81">
        <v>42957</v>
      </c>
      <c r="E182" s="82">
        <f>'고객별 수익현황'!F136</f>
        <v>4241815484</v>
      </c>
      <c r="F182" s="82">
        <f>'고객별 수익현황'!E136</f>
        <v>-21938460</v>
      </c>
      <c r="G182" s="84">
        <f>'고객별 수익현황'!G136</f>
        <v>-5.171950567569761E-3</v>
      </c>
      <c r="H182" s="94">
        <f>'고객별 수익현황'!H136</f>
        <v>0.19621661781463923</v>
      </c>
    </row>
    <row r="183" spans="2:14" ht="27.75" customHeight="1">
      <c r="D183" s="81">
        <v>42992</v>
      </c>
      <c r="E183" s="82">
        <f>'고객별 수익현황'!F141</f>
        <v>4069242792</v>
      </c>
      <c r="F183" s="82">
        <f>'고객별 수익현황'!E141</f>
        <v>79681320</v>
      </c>
      <c r="G183" s="83">
        <f>'고객별 수익현황'!G141</f>
        <v>1.9581362939722079E-2</v>
      </c>
      <c r="H183" s="94">
        <f>'고객별 수익현황'!H141</f>
        <v>0.2157979807543613</v>
      </c>
    </row>
    <row r="184" spans="2:14" ht="27.75" customHeight="1">
      <c r="D184" s="81">
        <v>43020</v>
      </c>
      <c r="E184" s="82">
        <f>'고객별 수익현황'!F146</f>
        <v>4153466254</v>
      </c>
      <c r="F184" s="82">
        <f>'고객별 수익현황'!E146</f>
        <v>216323130</v>
      </c>
      <c r="G184" s="83">
        <f>'고객별 수익현황'!G146</f>
        <v>5.2082553888976417E-2</v>
      </c>
      <c r="H184" s="94">
        <f>'고객별 수익현황'!H146</f>
        <v>0.26788053464333772</v>
      </c>
    </row>
    <row r="185" spans="2:14" ht="27.75" customHeight="1">
      <c r="D185" s="81">
        <v>43048</v>
      </c>
      <c r="E185" s="82">
        <f>'고객별 수익현황'!F151</f>
        <v>4352922083</v>
      </c>
      <c r="F185" s="82">
        <f>'고객별 수익현황'!E151</f>
        <v>-45855370</v>
      </c>
      <c r="G185" s="83">
        <f>'고객별 수익현황'!G151</f>
        <v>-1.0534387964141282E-2</v>
      </c>
      <c r="H185" s="94">
        <f>'고객별 수익현황'!H151</f>
        <v>0.25734614667919642</v>
      </c>
    </row>
    <row r="186" spans="2:14" ht="27.75" customHeight="1">
      <c r="D186" s="81">
        <v>43083</v>
      </c>
      <c r="E186" s="82">
        <f>'고객별 수익현황'!F156</f>
        <v>4271121754</v>
      </c>
      <c r="F186" s="82">
        <f>'고객별 수익현황'!E156</f>
        <v>118564681</v>
      </c>
      <c r="G186" s="83">
        <f>'고객별 수익현황'!G156</f>
        <v>2.7759611602961577E-2</v>
      </c>
      <c r="H186" s="94">
        <f>'고객별 수익현황'!H156</f>
        <v>0.28510575828215801</v>
      </c>
    </row>
    <row r="187" spans="2:14" ht="20.25" customHeight="1">
      <c r="D187" s="85" t="s">
        <v>92</v>
      </c>
      <c r="E187" s="78"/>
      <c r="F187" s="78"/>
      <c r="G187" s="79"/>
      <c r="H187" s="80"/>
    </row>
    <row r="188" spans="2:14" ht="20.25" customHeight="1">
      <c r="D188" s="77"/>
      <c r="E188" s="78"/>
      <c r="F188" s="78"/>
      <c r="G188" s="79"/>
      <c r="H188" s="80"/>
    </row>
    <row r="189" spans="2:14" ht="27" customHeight="1">
      <c r="B189" s="1" t="s">
        <v>90</v>
      </c>
    </row>
    <row r="190" spans="2:14" ht="27" customHeight="1">
      <c r="B190" s="41" t="s">
        <v>47</v>
      </c>
      <c r="M190" s="39"/>
      <c r="N190" s="40"/>
    </row>
    <row r="191" spans="2:14" ht="27" customHeight="1"/>
    <row r="192" spans="2:14" ht="27" customHeight="1"/>
    <row r="193" spans="2:14" ht="27" customHeight="1"/>
    <row r="194" spans="2:14" ht="27" customHeight="1"/>
    <row r="195" spans="2:14" ht="27" customHeight="1"/>
    <row r="196" spans="2:14" ht="27" customHeight="1"/>
    <row r="197" spans="2:14" ht="27" customHeight="1"/>
    <row r="198" spans="2:14" ht="27" customHeight="1"/>
    <row r="199" spans="2:14" ht="27" customHeight="1"/>
    <row r="200" spans="2:14" ht="27" customHeight="1"/>
    <row r="201" spans="2:14" ht="27" customHeight="1"/>
    <row r="202" spans="2:14" ht="27" customHeight="1"/>
    <row r="203" spans="2:14" ht="27" customHeight="1"/>
    <row r="204" spans="2:14" ht="27" customHeight="1"/>
    <row r="205" spans="2:14" ht="27" customHeight="1"/>
    <row r="206" spans="2:14" ht="27" customHeight="1"/>
    <row r="207" spans="2:14" ht="27" customHeight="1">
      <c r="B207" s="129" t="s">
        <v>49</v>
      </c>
      <c r="C207" s="130"/>
      <c r="D207" s="130"/>
      <c r="E207" s="130"/>
      <c r="F207" s="130"/>
      <c r="G207" s="130"/>
      <c r="H207" s="130"/>
      <c r="I207" s="130"/>
      <c r="J207" s="130"/>
      <c r="K207" s="130"/>
      <c r="L207" s="130"/>
      <c r="M207" s="130"/>
      <c r="N207" s="130"/>
    </row>
    <row r="208" spans="2:14" ht="16.5" customHeight="1">
      <c r="B208" s="59"/>
      <c r="C208" s="58"/>
      <c r="D208" s="58"/>
      <c r="E208" s="58"/>
      <c r="F208" s="58"/>
      <c r="G208" s="58"/>
      <c r="H208" s="58"/>
      <c r="I208" s="58"/>
      <c r="J208" s="58"/>
      <c r="K208" s="58"/>
      <c r="L208" s="58"/>
      <c r="M208" s="58"/>
      <c r="N208" s="58"/>
    </row>
    <row r="209" spans="2:2" ht="27" customHeight="1"/>
    <row r="210" spans="2:2" ht="27" customHeight="1">
      <c r="B210" s="41" t="s">
        <v>48</v>
      </c>
    </row>
    <row r="211" spans="2:2" ht="27" customHeight="1"/>
    <row r="212" spans="2:2" ht="27" customHeight="1"/>
    <row r="213" spans="2:2" ht="27" customHeight="1"/>
    <row r="214" spans="2:2" ht="27" customHeight="1"/>
    <row r="215" spans="2:2" ht="27" customHeight="1"/>
    <row r="216" spans="2:2" ht="27" customHeight="1"/>
    <row r="217" spans="2:2" ht="27" customHeight="1"/>
    <row r="218" spans="2:2" ht="27" customHeight="1"/>
    <row r="219" spans="2:2" ht="27" customHeight="1"/>
    <row r="220" spans="2:2" ht="27" customHeight="1"/>
    <row r="221" spans="2:2" ht="27" customHeight="1"/>
    <row r="222" spans="2:2" ht="27" customHeight="1"/>
    <row r="223" spans="2:2" ht="27" customHeight="1"/>
    <row r="224" spans="2:2" ht="27" customHeight="1"/>
    <row r="225" spans="2:14" ht="27" customHeight="1"/>
    <row r="226" spans="2:14" ht="27" customHeight="1"/>
    <row r="227" spans="2:14" ht="27" customHeight="1">
      <c r="B227" s="129" t="s">
        <v>49</v>
      </c>
      <c r="C227" s="130"/>
      <c r="D227" s="130"/>
      <c r="E227" s="130"/>
      <c r="F227" s="130"/>
      <c r="G227" s="130"/>
      <c r="H227" s="130"/>
      <c r="I227" s="130"/>
      <c r="J227" s="130"/>
      <c r="K227" s="130"/>
      <c r="L227" s="130"/>
      <c r="M227" s="130"/>
      <c r="N227" s="130"/>
    </row>
    <row r="228" spans="2:14" ht="27" customHeight="1"/>
    <row r="229" spans="2:14" ht="27" customHeight="1">
      <c r="B229" s="41" t="s">
        <v>50</v>
      </c>
    </row>
    <row r="230" spans="2:14" ht="27" customHeight="1"/>
    <row r="231" spans="2:14" ht="27" customHeight="1"/>
    <row r="232" spans="2:14" ht="27" customHeight="1"/>
    <row r="233" spans="2:14" ht="27" customHeight="1"/>
    <row r="234" spans="2:14" ht="27" customHeight="1"/>
    <row r="235" spans="2:14" ht="27" customHeight="1"/>
    <row r="236" spans="2:14" ht="27" customHeight="1"/>
    <row r="237" spans="2:14" ht="27" customHeight="1"/>
    <row r="238" spans="2:14" ht="27" customHeight="1"/>
    <row r="239" spans="2:14" ht="27" customHeight="1"/>
    <row r="240" spans="2:14" ht="27" customHeight="1"/>
    <row r="241" spans="2:14" ht="27" customHeight="1"/>
    <row r="242" spans="2:14" ht="27" customHeight="1"/>
    <row r="243" spans="2:14" ht="27" customHeight="1">
      <c r="B243" s="129" t="s">
        <v>49</v>
      </c>
      <c r="C243" s="130"/>
      <c r="D243" s="130"/>
      <c r="E243" s="130"/>
      <c r="F243" s="130"/>
      <c r="G243" s="130"/>
      <c r="H243" s="130"/>
      <c r="I243" s="130"/>
      <c r="J243" s="130"/>
      <c r="K243" s="130"/>
      <c r="L243" s="130"/>
      <c r="M243" s="130"/>
      <c r="N243" s="130"/>
    </row>
    <row r="244" spans="2:14" ht="27" customHeight="1">
      <c r="B244" s="59"/>
      <c r="C244" s="58"/>
      <c r="D244" s="58"/>
      <c r="E244" s="58"/>
      <c r="F244" s="58"/>
      <c r="G244" s="58"/>
      <c r="H244" s="58"/>
      <c r="I244" s="58"/>
      <c r="J244" s="58"/>
      <c r="K244" s="58"/>
      <c r="L244" s="58"/>
      <c r="M244" s="58"/>
      <c r="N244" s="58"/>
    </row>
    <row r="245" spans="2:14" ht="27" customHeight="1"/>
    <row r="246" spans="2:14" ht="27" customHeight="1">
      <c r="B246" s="129" t="s">
        <v>49</v>
      </c>
      <c r="C246" s="130"/>
      <c r="D246" s="130"/>
      <c r="E246" s="130"/>
      <c r="F246" s="130"/>
      <c r="G246" s="130"/>
      <c r="H246" s="130"/>
      <c r="I246" s="130"/>
      <c r="J246" s="130"/>
      <c r="K246" s="130"/>
      <c r="L246" s="130"/>
      <c r="M246" s="130"/>
      <c r="N246" s="130"/>
    </row>
    <row r="247" spans="2:14" ht="27" customHeight="1">
      <c r="B247" s="59"/>
      <c r="C247" s="58"/>
      <c r="D247" s="58"/>
      <c r="E247" s="58"/>
      <c r="F247" s="58"/>
      <c r="G247" s="58"/>
      <c r="H247" s="58"/>
      <c r="I247" s="58"/>
      <c r="J247" s="58"/>
      <c r="K247" s="58"/>
      <c r="L247" s="58"/>
      <c r="M247" s="58"/>
      <c r="N247" s="58"/>
    </row>
    <row r="248" spans="2:14" ht="27" customHeight="1">
      <c r="B248" s="41" t="s">
        <v>51</v>
      </c>
    </row>
    <row r="249" spans="2:14" ht="27" customHeight="1"/>
    <row r="250" spans="2:14" ht="27" customHeight="1"/>
    <row r="251" spans="2:14" ht="27" customHeight="1"/>
    <row r="252" spans="2:14" ht="27" customHeight="1"/>
    <row r="253" spans="2:14" ht="27" customHeight="1"/>
    <row r="254" spans="2:14" ht="27" customHeight="1"/>
    <row r="255" spans="2:14" ht="27" customHeight="1"/>
    <row r="256" spans="2:14" ht="27" customHeight="1"/>
    <row r="257" spans="2:14" ht="27" customHeight="1"/>
    <row r="258" spans="2:14" ht="27" customHeight="1"/>
    <row r="259" spans="2:14" ht="27" customHeight="1"/>
    <row r="260" spans="2:14" ht="27" customHeight="1"/>
    <row r="261" spans="2:14" ht="27" customHeight="1"/>
    <row r="262" spans="2:14" ht="27" customHeight="1">
      <c r="B262" s="129" t="s">
        <v>49</v>
      </c>
      <c r="C262" s="130"/>
      <c r="D262" s="130"/>
      <c r="E262" s="130"/>
      <c r="F262" s="130"/>
      <c r="G262" s="130"/>
      <c r="H262" s="130"/>
      <c r="I262" s="130"/>
      <c r="J262" s="130"/>
      <c r="K262" s="130"/>
      <c r="L262" s="130"/>
      <c r="M262" s="130"/>
      <c r="N262" s="130"/>
    </row>
    <row r="263" spans="2:14" ht="27" customHeight="1">
      <c r="B263" s="59"/>
      <c r="C263" s="58"/>
      <c r="D263" s="58"/>
      <c r="E263" s="58"/>
      <c r="F263" s="58"/>
      <c r="G263" s="58"/>
      <c r="H263" s="58"/>
      <c r="I263" s="58"/>
      <c r="J263" s="58"/>
      <c r="K263" s="58"/>
      <c r="L263" s="58"/>
      <c r="M263" s="58"/>
      <c r="N263" s="58"/>
    </row>
    <row r="264" spans="2:14" ht="27" customHeight="1"/>
    <row r="265" spans="2:14" ht="27" customHeight="1"/>
    <row r="266" spans="2:14" ht="27" customHeight="1"/>
    <row r="267" spans="2:14" ht="27" customHeight="1">
      <c r="B267" s="129" t="s">
        <v>49</v>
      </c>
      <c r="C267" s="130"/>
      <c r="D267" s="130"/>
      <c r="E267" s="130"/>
      <c r="F267" s="130"/>
      <c r="G267" s="130"/>
      <c r="H267" s="130"/>
      <c r="I267" s="130"/>
      <c r="J267" s="130"/>
      <c r="K267" s="130"/>
      <c r="L267" s="130"/>
      <c r="M267" s="130"/>
      <c r="N267" s="130"/>
    </row>
    <row r="268" spans="2:14" ht="27" customHeight="1"/>
    <row r="269" spans="2:14" ht="27" customHeight="1">
      <c r="B269" s="41" t="s">
        <v>52</v>
      </c>
    </row>
    <row r="270" spans="2:14" ht="27" customHeight="1"/>
    <row r="271" spans="2:14" ht="27" customHeight="1"/>
    <row r="272" spans="2:14" ht="27" customHeight="1"/>
    <row r="273" spans="2:14" ht="27" customHeight="1"/>
    <row r="274" spans="2:14" ht="27" customHeight="1"/>
    <row r="275" spans="2:14" ht="27" customHeight="1"/>
    <row r="276" spans="2:14" ht="27" customHeight="1"/>
    <row r="277" spans="2:14" ht="27" customHeight="1"/>
    <row r="278" spans="2:14" ht="27" customHeight="1"/>
    <row r="279" spans="2:14" ht="27" customHeight="1"/>
    <row r="280" spans="2:14" ht="27" customHeight="1"/>
    <row r="281" spans="2:14" ht="27" customHeight="1"/>
    <row r="282" spans="2:14" ht="27" customHeight="1"/>
    <row r="283" spans="2:14" ht="27" customHeight="1"/>
    <row r="284" spans="2:14" ht="27" customHeight="1"/>
    <row r="285" spans="2:14" ht="27" customHeight="1">
      <c r="B285" s="129" t="s">
        <v>49</v>
      </c>
      <c r="C285" s="130"/>
      <c r="D285" s="130"/>
      <c r="E285" s="130"/>
      <c r="F285" s="130"/>
      <c r="G285" s="130"/>
      <c r="H285" s="130"/>
      <c r="I285" s="130"/>
      <c r="J285" s="130"/>
      <c r="K285" s="130"/>
      <c r="L285" s="130"/>
      <c r="M285" s="130"/>
      <c r="N285" s="130"/>
    </row>
    <row r="286" spans="2:14" ht="27" customHeight="1">
      <c r="B286" s="129" t="s">
        <v>49</v>
      </c>
      <c r="C286" s="130"/>
      <c r="D286" s="130"/>
      <c r="E286" s="130"/>
      <c r="F286" s="130"/>
      <c r="G286" s="130"/>
      <c r="H286" s="130"/>
      <c r="I286" s="130"/>
      <c r="J286" s="130"/>
      <c r="K286" s="130"/>
      <c r="L286" s="130"/>
      <c r="M286" s="130"/>
      <c r="N286" s="130"/>
    </row>
    <row r="287" spans="2:14" ht="27" customHeight="1"/>
    <row r="288" spans="2:14" ht="27" customHeight="1">
      <c r="B288" s="41" t="s">
        <v>53</v>
      </c>
    </row>
    <row r="289" ht="27" customHeight="1"/>
    <row r="290" ht="27" customHeight="1"/>
    <row r="291" ht="27" customHeight="1"/>
    <row r="292" ht="27" customHeight="1"/>
    <row r="293" ht="27" customHeight="1"/>
    <row r="294" ht="27" customHeight="1"/>
    <row r="295" ht="27" customHeight="1"/>
    <row r="296" ht="27" customHeight="1"/>
    <row r="297" ht="27" customHeight="1"/>
    <row r="298" ht="27" customHeight="1"/>
    <row r="299" ht="27" customHeight="1"/>
    <row r="300" ht="27" customHeight="1"/>
    <row r="301" ht="27" customHeight="1"/>
    <row r="302" ht="27" customHeight="1"/>
    <row r="303" ht="27" customHeight="1"/>
    <row r="304" ht="27" customHeight="1"/>
    <row r="305" spans="2:14" ht="27" customHeight="1">
      <c r="B305" s="129" t="s">
        <v>49</v>
      </c>
      <c r="C305" s="130"/>
      <c r="D305" s="130"/>
      <c r="E305" s="130"/>
      <c r="F305" s="130"/>
      <c r="G305" s="130"/>
      <c r="H305" s="130"/>
      <c r="I305" s="130"/>
      <c r="J305" s="130"/>
      <c r="K305" s="130"/>
      <c r="L305" s="130"/>
      <c r="M305" s="130"/>
      <c r="N305" s="130"/>
    </row>
    <row r="306" spans="2:14" ht="27" customHeight="1"/>
    <row r="307" spans="2:14" ht="27" customHeight="1">
      <c r="B307" s="41" t="s">
        <v>54</v>
      </c>
    </row>
    <row r="308" spans="2:14" ht="27" customHeight="1"/>
    <row r="309" spans="2:14" ht="27" customHeight="1"/>
    <row r="310" spans="2:14" ht="27" customHeight="1"/>
    <row r="311" spans="2:14" ht="27" customHeight="1"/>
    <row r="312" spans="2:14" ht="27" customHeight="1"/>
    <row r="313" spans="2:14" ht="27" customHeight="1"/>
    <row r="314" spans="2:14" ht="27" customHeight="1"/>
    <row r="315" spans="2:14" ht="27" customHeight="1"/>
    <row r="316" spans="2:14" ht="27" customHeight="1"/>
    <row r="317" spans="2:14" ht="27" customHeight="1"/>
    <row r="318" spans="2:14" ht="27" customHeight="1"/>
    <row r="319" spans="2:14" ht="27" customHeight="1"/>
    <row r="320" spans="2:14" ht="27" customHeight="1"/>
    <row r="321" spans="2:14" ht="27" customHeight="1"/>
    <row r="322" spans="2:14" ht="27" customHeight="1"/>
    <row r="323" spans="2:14" ht="27" customHeight="1"/>
    <row r="324" spans="2:14" ht="27" customHeight="1">
      <c r="B324" s="129" t="s">
        <v>49</v>
      </c>
      <c r="C324" s="130"/>
      <c r="D324" s="130"/>
      <c r="E324" s="130"/>
      <c r="F324" s="130"/>
      <c r="G324" s="130"/>
      <c r="H324" s="130"/>
      <c r="I324" s="130"/>
      <c r="J324" s="130"/>
      <c r="K324" s="130"/>
      <c r="L324" s="130"/>
      <c r="M324" s="130"/>
      <c r="N324" s="130"/>
    </row>
    <row r="325" spans="2:14" ht="27" customHeight="1">
      <c r="B325" s="59"/>
      <c r="C325" s="58"/>
      <c r="D325" s="58"/>
      <c r="E325" s="58"/>
      <c r="F325" s="58"/>
      <c r="G325" s="58"/>
      <c r="H325" s="58"/>
      <c r="I325" s="58"/>
      <c r="J325" s="58"/>
      <c r="K325" s="58"/>
      <c r="L325" s="58"/>
      <c r="M325" s="58"/>
      <c r="N325" s="58"/>
    </row>
    <row r="326" spans="2:14" ht="27" customHeight="1">
      <c r="B326" s="59"/>
      <c r="C326" s="58"/>
      <c r="D326" s="58"/>
      <c r="E326" s="58"/>
      <c r="F326" s="58"/>
      <c r="G326" s="58"/>
      <c r="H326" s="58"/>
      <c r="I326" s="58"/>
      <c r="J326" s="58"/>
      <c r="K326" s="58"/>
      <c r="L326" s="58"/>
      <c r="M326" s="58"/>
      <c r="N326" s="58"/>
    </row>
    <row r="327" spans="2:14" ht="27" customHeight="1">
      <c r="B327" s="41" t="s">
        <v>55</v>
      </c>
    </row>
    <row r="328" spans="2:14" ht="27" customHeight="1"/>
    <row r="329" spans="2:14" ht="27" customHeight="1"/>
    <row r="330" spans="2:14" ht="27" customHeight="1"/>
    <row r="331" spans="2:14" ht="27" customHeight="1"/>
    <row r="332" spans="2:14" ht="27" customHeight="1"/>
    <row r="333" spans="2:14" ht="27" customHeight="1"/>
    <row r="334" spans="2:14" ht="27" customHeight="1"/>
    <row r="335" spans="2:14" ht="27" customHeight="1"/>
    <row r="336" spans="2:14" ht="27" customHeight="1"/>
    <row r="337" spans="2:14" ht="27" customHeight="1"/>
    <row r="338" spans="2:14" ht="27" customHeight="1"/>
    <row r="339" spans="2:14" ht="27" customHeight="1"/>
    <row r="340" spans="2:14" ht="27" customHeight="1"/>
    <row r="341" spans="2:14" ht="27" customHeight="1"/>
    <row r="342" spans="2:14" ht="27" customHeight="1"/>
    <row r="343" spans="2:14" ht="27" customHeight="1">
      <c r="B343" s="129" t="s">
        <v>49</v>
      </c>
      <c r="C343" s="130"/>
      <c r="D343" s="130"/>
      <c r="E343" s="130"/>
      <c r="F343" s="130"/>
      <c r="G343" s="130"/>
      <c r="H343" s="130"/>
      <c r="I343" s="130"/>
      <c r="J343" s="130"/>
      <c r="K343" s="130"/>
      <c r="L343" s="130"/>
      <c r="M343" s="130"/>
      <c r="N343" s="130"/>
    </row>
    <row r="344" spans="2:14" ht="27" customHeight="1">
      <c r="B344" s="129" t="s">
        <v>49</v>
      </c>
      <c r="C344" s="130"/>
      <c r="D344" s="130"/>
      <c r="E344" s="130"/>
      <c r="F344" s="130"/>
      <c r="G344" s="130"/>
      <c r="H344" s="130"/>
      <c r="I344" s="130"/>
      <c r="J344" s="130"/>
      <c r="K344" s="130"/>
      <c r="L344" s="130"/>
      <c r="M344" s="130"/>
      <c r="N344" s="130"/>
    </row>
    <row r="345" spans="2:14" ht="27" customHeight="1"/>
    <row r="346" spans="2:14" ht="27" customHeight="1">
      <c r="B346" s="41" t="s">
        <v>56</v>
      </c>
    </row>
    <row r="347" spans="2:14" ht="27" customHeight="1"/>
    <row r="348" spans="2:14" ht="27" customHeight="1"/>
    <row r="349" spans="2:14" ht="27" customHeight="1"/>
    <row r="350" spans="2:14" ht="27" customHeight="1"/>
    <row r="351" spans="2:14" ht="27" customHeight="1"/>
    <row r="352" spans="2:14" ht="27" customHeight="1"/>
    <row r="353" spans="2:14" ht="27" customHeight="1"/>
    <row r="354" spans="2:14" ht="27" customHeight="1"/>
    <row r="355" spans="2:14" ht="27" customHeight="1"/>
    <row r="356" spans="2:14" ht="27" customHeight="1"/>
    <row r="357" spans="2:14" ht="27" customHeight="1"/>
    <row r="358" spans="2:14" ht="27" customHeight="1"/>
    <row r="359" spans="2:14" ht="27" customHeight="1"/>
    <row r="360" spans="2:14" ht="27" customHeight="1"/>
    <row r="361" spans="2:14" ht="27" customHeight="1"/>
    <row r="362" spans="2:14" ht="27" customHeight="1"/>
    <row r="363" spans="2:14" ht="27" customHeight="1">
      <c r="B363" s="129" t="s">
        <v>49</v>
      </c>
      <c r="C363" s="130"/>
      <c r="D363" s="130"/>
      <c r="E363" s="130"/>
      <c r="F363" s="130"/>
      <c r="G363" s="130"/>
      <c r="H363" s="130"/>
      <c r="I363" s="130"/>
      <c r="J363" s="130"/>
      <c r="K363" s="130"/>
      <c r="L363" s="130"/>
      <c r="M363" s="130"/>
      <c r="N363" s="130"/>
    </row>
    <row r="364" spans="2:14" ht="27" customHeight="1"/>
    <row r="365" spans="2:14" ht="27" customHeight="1"/>
    <row r="366" spans="2:14" ht="27" customHeight="1">
      <c r="B366" s="41" t="s">
        <v>57</v>
      </c>
    </row>
    <row r="367" spans="2:14" ht="27" customHeight="1"/>
    <row r="368" spans="2:14" ht="27" customHeight="1"/>
    <row r="369" spans="2:14" ht="27" customHeight="1"/>
    <row r="370" spans="2:14" ht="27" customHeight="1"/>
    <row r="371" spans="2:14" ht="27" customHeight="1"/>
    <row r="372" spans="2:14" ht="27" customHeight="1"/>
    <row r="373" spans="2:14" ht="27" customHeight="1"/>
    <row r="374" spans="2:14" ht="27" customHeight="1"/>
    <row r="375" spans="2:14" ht="27" customHeight="1"/>
    <row r="376" spans="2:14" ht="27" customHeight="1"/>
    <row r="377" spans="2:14" ht="27" customHeight="1"/>
    <row r="378" spans="2:14" ht="27" customHeight="1"/>
    <row r="379" spans="2:14" ht="27" customHeight="1"/>
    <row r="380" spans="2:14" ht="27" customHeight="1"/>
    <row r="381" spans="2:14" ht="27" customHeight="1"/>
    <row r="382" spans="2:14" ht="27" customHeight="1"/>
    <row r="383" spans="2:14" ht="27" customHeight="1">
      <c r="B383" s="129" t="s">
        <v>49</v>
      </c>
      <c r="C383" s="130"/>
      <c r="D383" s="130"/>
      <c r="E383" s="130"/>
      <c r="F383" s="130"/>
      <c r="G383" s="130"/>
      <c r="H383" s="130"/>
      <c r="I383" s="130"/>
      <c r="J383" s="130"/>
      <c r="K383" s="130"/>
      <c r="L383" s="130"/>
      <c r="M383" s="130"/>
      <c r="N383" s="130"/>
    </row>
    <row r="384" spans="2:14" ht="27" customHeight="1"/>
    <row r="385" spans="2:2" ht="27" customHeight="1"/>
    <row r="386" spans="2:2" ht="27" customHeight="1">
      <c r="B386" s="41" t="s">
        <v>58</v>
      </c>
    </row>
    <row r="387" spans="2:2" ht="27" customHeight="1"/>
    <row r="388" spans="2:2" ht="27" customHeight="1"/>
    <row r="389" spans="2:2" ht="27" customHeight="1"/>
    <row r="390" spans="2:2" ht="27" customHeight="1"/>
    <row r="391" spans="2:2" ht="27" customHeight="1"/>
    <row r="392" spans="2:2" ht="27" customHeight="1"/>
    <row r="393" spans="2:2" ht="27" customHeight="1"/>
    <row r="394" spans="2:2" ht="27" customHeight="1"/>
    <row r="395" spans="2:2" ht="27" customHeight="1"/>
    <row r="396" spans="2:2" ht="27" customHeight="1"/>
    <row r="397" spans="2:2" ht="27" customHeight="1"/>
    <row r="398" spans="2:2" ht="27" customHeight="1"/>
    <row r="399" spans="2:2" ht="27" customHeight="1"/>
    <row r="400" spans="2:2" ht="27" customHeight="1"/>
    <row r="401" spans="2:14" ht="27" customHeight="1"/>
    <row r="402" spans="2:14" ht="27" customHeight="1">
      <c r="B402" s="129" t="s">
        <v>49</v>
      </c>
      <c r="C402" s="130"/>
      <c r="D402" s="130"/>
      <c r="E402" s="130"/>
      <c r="F402" s="130"/>
      <c r="G402" s="130"/>
      <c r="H402" s="130"/>
      <c r="I402" s="130"/>
      <c r="J402" s="130"/>
      <c r="K402" s="130"/>
      <c r="L402" s="130"/>
      <c r="M402" s="130"/>
      <c r="N402" s="130"/>
    </row>
    <row r="403" spans="2:14" ht="27" customHeight="1">
      <c r="B403" s="129" t="s">
        <v>49</v>
      </c>
      <c r="C403" s="130"/>
      <c r="D403" s="130"/>
      <c r="E403" s="130"/>
      <c r="F403" s="130"/>
      <c r="G403" s="130"/>
      <c r="H403" s="130"/>
      <c r="I403" s="130"/>
      <c r="J403" s="130"/>
      <c r="K403" s="130"/>
      <c r="L403" s="130"/>
      <c r="M403" s="130"/>
      <c r="N403" s="130"/>
    </row>
    <row r="404" spans="2:14" ht="27" customHeight="1"/>
    <row r="405" spans="2:14" ht="27" customHeight="1">
      <c r="B405" s="41" t="s">
        <v>59</v>
      </c>
    </row>
    <row r="406" spans="2:14" ht="27" customHeight="1"/>
    <row r="407" spans="2:14" ht="27" customHeight="1"/>
    <row r="408" spans="2:14" ht="27" customHeight="1"/>
    <row r="409" spans="2:14" ht="27" customHeight="1"/>
    <row r="410" spans="2:14" ht="27" customHeight="1"/>
    <row r="411" spans="2:14" ht="27" customHeight="1"/>
    <row r="412" spans="2:14" ht="27" customHeight="1"/>
    <row r="413" spans="2:14" ht="27" customHeight="1"/>
    <row r="414" spans="2:14" ht="27" customHeight="1"/>
    <row r="415" spans="2:14" ht="27" customHeight="1"/>
    <row r="416" spans="2:14" ht="27" customHeight="1"/>
    <row r="417" spans="2:14" ht="27" customHeight="1"/>
    <row r="418" spans="2:14" ht="27" customHeight="1"/>
    <row r="419" spans="2:14" ht="27" customHeight="1"/>
    <row r="420" spans="2:14" ht="27" customHeight="1"/>
    <row r="421" spans="2:14" ht="27" customHeight="1">
      <c r="B421" s="129" t="s">
        <v>49</v>
      </c>
      <c r="C421" s="130"/>
      <c r="D421" s="130"/>
      <c r="E421" s="130"/>
      <c r="F421" s="130"/>
      <c r="G421" s="130"/>
      <c r="H421" s="130"/>
      <c r="I421" s="130"/>
      <c r="J421" s="130"/>
      <c r="K421" s="130"/>
      <c r="L421" s="130"/>
      <c r="M421" s="130"/>
      <c r="N421" s="130"/>
    </row>
    <row r="422" spans="2:14" ht="27" customHeight="1">
      <c r="B422" s="129" t="s">
        <v>49</v>
      </c>
      <c r="C422" s="130"/>
      <c r="D422" s="130"/>
      <c r="E422" s="130"/>
      <c r="F422" s="130"/>
      <c r="G422" s="130"/>
      <c r="H422" s="130"/>
      <c r="I422" s="130"/>
      <c r="J422" s="130"/>
      <c r="K422" s="130"/>
      <c r="L422" s="130"/>
      <c r="M422" s="130"/>
      <c r="N422" s="130"/>
    </row>
    <row r="423" spans="2:14" ht="27" customHeight="1"/>
    <row r="424" spans="2:14" ht="27" customHeight="1">
      <c r="B424" s="41" t="s">
        <v>60</v>
      </c>
    </row>
    <row r="425" spans="2:14" ht="27" customHeight="1"/>
    <row r="426" spans="2:14" ht="27" customHeight="1"/>
    <row r="427" spans="2:14" ht="27" customHeight="1"/>
    <row r="428" spans="2:14" ht="27" customHeight="1"/>
    <row r="429" spans="2:14" ht="27" customHeight="1"/>
    <row r="430" spans="2:14" ht="27" customHeight="1"/>
    <row r="431" spans="2:14" ht="27" customHeight="1"/>
    <row r="432" spans="2:14" ht="27" customHeight="1"/>
    <row r="433" spans="2:14" ht="27" customHeight="1"/>
    <row r="434" spans="2:14" ht="27" customHeight="1"/>
    <row r="435" spans="2:14" ht="27" customHeight="1"/>
    <row r="436" spans="2:14" ht="27" customHeight="1"/>
    <row r="437" spans="2:14" ht="27" customHeight="1"/>
    <row r="438" spans="2:14" ht="27" customHeight="1"/>
    <row r="439" spans="2:14" ht="27" customHeight="1"/>
    <row r="440" spans="2:14" ht="27" customHeight="1"/>
    <row r="441" spans="2:14" ht="27" customHeight="1">
      <c r="B441" s="129" t="s">
        <v>49</v>
      </c>
      <c r="C441" s="130"/>
      <c r="D441" s="130"/>
      <c r="E441" s="130"/>
      <c r="F441" s="130"/>
      <c r="G441" s="130"/>
      <c r="H441" s="130"/>
      <c r="I441" s="130"/>
      <c r="J441" s="130"/>
      <c r="K441" s="130"/>
      <c r="L441" s="130"/>
      <c r="M441" s="130"/>
      <c r="N441" s="130"/>
    </row>
    <row r="442" spans="2:14" ht="27" customHeight="1">
      <c r="B442" s="59"/>
      <c r="C442" s="58"/>
      <c r="D442" s="58"/>
      <c r="E442" s="58"/>
      <c r="F442" s="58"/>
      <c r="G442" s="58"/>
      <c r="H442" s="58"/>
      <c r="I442" s="58"/>
      <c r="J442" s="58"/>
      <c r="K442" s="58"/>
      <c r="L442" s="58"/>
      <c r="M442" s="58"/>
      <c r="N442" s="58"/>
    </row>
    <row r="443" spans="2:14" ht="27" customHeight="1">
      <c r="B443" s="41" t="s">
        <v>61</v>
      </c>
    </row>
    <row r="444" spans="2:14" ht="27" customHeight="1"/>
    <row r="445" spans="2:14" ht="27" customHeight="1"/>
    <row r="446" spans="2:14" ht="27" customHeight="1"/>
    <row r="447" spans="2:14" ht="27" customHeight="1"/>
    <row r="448" spans="2:14" ht="27" customHeight="1"/>
    <row r="449" spans="2:14" ht="27" customHeight="1"/>
    <row r="450" spans="2:14" ht="27" customHeight="1"/>
    <row r="451" spans="2:14" ht="27" customHeight="1"/>
    <row r="452" spans="2:14" ht="27" customHeight="1"/>
    <row r="453" spans="2:14" ht="27" customHeight="1"/>
    <row r="454" spans="2:14" ht="27" customHeight="1"/>
    <row r="455" spans="2:14" ht="27" customHeight="1"/>
    <row r="456" spans="2:14" ht="27" customHeight="1"/>
    <row r="457" spans="2:14" ht="27" customHeight="1"/>
    <row r="458" spans="2:14" ht="27" customHeight="1"/>
    <row r="459" spans="2:14" ht="27" customHeight="1"/>
    <row r="460" spans="2:14" ht="27" customHeight="1">
      <c r="B460" s="129" t="s">
        <v>49</v>
      </c>
      <c r="C460" s="130"/>
      <c r="D460" s="130"/>
      <c r="E460" s="130"/>
      <c r="F460" s="130"/>
      <c r="G460" s="130"/>
      <c r="H460" s="130"/>
      <c r="I460" s="130"/>
      <c r="J460" s="130"/>
      <c r="K460" s="130"/>
      <c r="L460" s="130"/>
      <c r="M460" s="130"/>
      <c r="N460" s="130"/>
    </row>
    <row r="461" spans="2:14" ht="27" customHeight="1"/>
    <row r="462" spans="2:14" ht="27" customHeight="1">
      <c r="B462" s="41" t="s">
        <v>62</v>
      </c>
    </row>
    <row r="463" spans="2:14" ht="27" customHeight="1"/>
    <row r="464" spans="2:14" ht="27" customHeight="1"/>
    <row r="465" spans="2:14" ht="27" customHeight="1"/>
    <row r="466" spans="2:14" ht="27" customHeight="1"/>
    <row r="467" spans="2:14" ht="27" customHeight="1"/>
    <row r="468" spans="2:14" ht="27" customHeight="1"/>
    <row r="469" spans="2:14" ht="27" customHeight="1"/>
    <row r="470" spans="2:14" ht="27" customHeight="1"/>
    <row r="471" spans="2:14" ht="27" customHeight="1"/>
    <row r="472" spans="2:14" ht="27" customHeight="1"/>
    <row r="473" spans="2:14" ht="27" customHeight="1"/>
    <row r="474" spans="2:14" ht="27" customHeight="1"/>
    <row r="475" spans="2:14" ht="27" customHeight="1"/>
    <row r="476" spans="2:14" ht="27" customHeight="1"/>
    <row r="477" spans="2:14" ht="27" customHeight="1"/>
    <row r="478" spans="2:14" ht="27" customHeight="1"/>
    <row r="479" spans="2:14" ht="27" customHeight="1">
      <c r="B479" s="129" t="s">
        <v>49</v>
      </c>
      <c r="C479" s="130"/>
      <c r="D479" s="130"/>
      <c r="E479" s="130"/>
      <c r="F479" s="130"/>
      <c r="G479" s="130"/>
      <c r="H479" s="130"/>
      <c r="I479" s="130"/>
      <c r="J479" s="130"/>
      <c r="K479" s="130"/>
      <c r="L479" s="130"/>
      <c r="M479" s="130"/>
      <c r="N479" s="130"/>
    </row>
    <row r="480" spans="2:14" ht="27" customHeight="1"/>
    <row r="481" spans="2:14" ht="27" customHeight="1">
      <c r="B481" s="41" t="s">
        <v>65</v>
      </c>
    </row>
    <row r="482" spans="2:14" ht="27" customHeight="1"/>
    <row r="483" spans="2:14" ht="27" customHeight="1"/>
    <row r="484" spans="2:14" ht="27" customHeight="1"/>
    <row r="485" spans="2:14" ht="27" customHeight="1"/>
    <row r="486" spans="2:14" ht="27" customHeight="1"/>
    <row r="487" spans="2:14" ht="27" customHeight="1"/>
    <row r="488" spans="2:14" ht="27" customHeight="1"/>
    <row r="489" spans="2:14" ht="27" customHeight="1"/>
    <row r="490" spans="2:14" ht="27" customHeight="1"/>
    <row r="491" spans="2:14" ht="27" customHeight="1"/>
    <row r="492" spans="2:14" ht="27" customHeight="1"/>
    <row r="493" spans="2:14" ht="27" customHeight="1"/>
    <row r="494" spans="2:14" ht="27" customHeight="1"/>
    <row r="495" spans="2:14" ht="27" customHeight="1"/>
    <row r="496" spans="2:14" ht="27" customHeight="1">
      <c r="B496" s="129" t="s">
        <v>49</v>
      </c>
      <c r="C496" s="130"/>
      <c r="D496" s="130"/>
      <c r="E496" s="130"/>
      <c r="F496" s="130"/>
      <c r="G496" s="130"/>
      <c r="H496" s="130"/>
      <c r="I496" s="130"/>
      <c r="J496" s="130"/>
      <c r="K496" s="130"/>
      <c r="L496" s="130"/>
      <c r="M496" s="130"/>
      <c r="N496" s="130"/>
    </row>
    <row r="497" spans="2:2" ht="27" customHeight="1"/>
    <row r="498" spans="2:2" ht="27" customHeight="1">
      <c r="B498" s="41" t="s">
        <v>70</v>
      </c>
    </row>
    <row r="499" spans="2:2" ht="27" customHeight="1"/>
    <row r="500" spans="2:2" ht="27" customHeight="1"/>
    <row r="501" spans="2:2" ht="27" customHeight="1"/>
    <row r="502" spans="2:2" ht="27" customHeight="1"/>
    <row r="503" spans="2:2" ht="27" customHeight="1"/>
    <row r="504" spans="2:2" ht="27" customHeight="1"/>
    <row r="519" spans="2:14" ht="27" customHeight="1">
      <c r="B519" s="129" t="s">
        <v>49</v>
      </c>
      <c r="C519" s="130"/>
      <c r="D519" s="130"/>
      <c r="E519" s="130"/>
      <c r="F519" s="130"/>
      <c r="G519" s="130"/>
      <c r="H519" s="130"/>
      <c r="I519" s="130"/>
      <c r="J519" s="130"/>
      <c r="K519" s="130"/>
      <c r="L519" s="130"/>
      <c r="M519" s="130"/>
      <c r="N519" s="130"/>
    </row>
    <row r="520" spans="2:14" ht="27" customHeight="1"/>
    <row r="521" spans="2:14" ht="27" customHeight="1">
      <c r="B521" s="41" t="s">
        <v>103</v>
      </c>
    </row>
    <row r="522" spans="2:14" ht="27" customHeight="1"/>
    <row r="523" spans="2:14" ht="27" customHeight="1"/>
    <row r="524" spans="2:14" ht="27" customHeight="1"/>
    <row r="525" spans="2:14" ht="27" customHeight="1"/>
    <row r="526" spans="2:14" ht="27" customHeight="1"/>
    <row r="527" spans="2:14" ht="27" customHeight="1"/>
    <row r="542" spans="2:14" ht="27" customHeight="1">
      <c r="B542" s="129" t="s">
        <v>49</v>
      </c>
      <c r="C542" s="130"/>
      <c r="D542" s="130"/>
      <c r="E542" s="130"/>
      <c r="F542" s="130"/>
      <c r="G542" s="130"/>
      <c r="H542" s="130"/>
      <c r="I542" s="130"/>
      <c r="J542" s="130"/>
      <c r="K542" s="130"/>
      <c r="L542" s="130"/>
      <c r="M542" s="130"/>
      <c r="N542" s="130"/>
    </row>
    <row r="543" spans="2:14" ht="27" customHeight="1"/>
    <row r="544" spans="2:14" ht="27" customHeight="1">
      <c r="B544" s="41" t="s">
        <v>107</v>
      </c>
    </row>
    <row r="545" ht="27" customHeight="1"/>
    <row r="546" ht="27" customHeight="1"/>
    <row r="547" ht="27" customHeight="1"/>
    <row r="548" ht="27" customHeight="1"/>
    <row r="549" ht="27" customHeight="1"/>
    <row r="550" ht="27" customHeight="1"/>
    <row r="563" spans="2:14" ht="27" customHeight="1">
      <c r="B563" s="129" t="s">
        <v>49</v>
      </c>
      <c r="C563" s="130"/>
      <c r="D563" s="130"/>
      <c r="E563" s="130"/>
      <c r="F563" s="130"/>
      <c r="G563" s="130"/>
      <c r="H563" s="130"/>
      <c r="I563" s="130"/>
      <c r="J563" s="130"/>
      <c r="K563" s="130"/>
      <c r="L563" s="130"/>
      <c r="M563" s="130"/>
      <c r="N563" s="130"/>
    </row>
    <row r="564" spans="2:14" ht="27" customHeight="1"/>
    <row r="565" spans="2:14" ht="27" customHeight="1">
      <c r="B565" s="41" t="s">
        <v>116</v>
      </c>
    </row>
    <row r="566" spans="2:14" ht="27" customHeight="1"/>
    <row r="567" spans="2:14" ht="27" customHeight="1"/>
    <row r="568" spans="2:14" ht="27" customHeight="1"/>
    <row r="569" spans="2:14" ht="27" customHeight="1"/>
    <row r="570" spans="2:14" ht="27" customHeight="1"/>
    <row r="571" spans="2:14" ht="27" customHeight="1"/>
    <row r="584" spans="2:14" ht="27" customHeight="1">
      <c r="B584" s="133" t="s">
        <v>125</v>
      </c>
      <c r="C584" s="130"/>
      <c r="D584" s="130"/>
      <c r="E584" s="130"/>
      <c r="F584" s="130"/>
      <c r="G584" s="130"/>
      <c r="H584" s="130"/>
      <c r="I584" s="130"/>
      <c r="J584" s="130"/>
      <c r="K584" s="130"/>
      <c r="L584" s="130"/>
      <c r="M584" s="130"/>
      <c r="N584" s="130"/>
    </row>
    <row r="586" spans="2:14" ht="25.5" customHeight="1">
      <c r="B586" s="116" t="s">
        <v>127</v>
      </c>
    </row>
    <row r="587" spans="2:14" ht="17.25">
      <c r="B587" s="116"/>
    </row>
    <row r="615" spans="2:11" ht="24" customHeight="1">
      <c r="B615" s="128" t="s">
        <v>128</v>
      </c>
      <c r="C615" s="128"/>
      <c r="D615" s="128"/>
      <c r="E615" s="128"/>
      <c r="F615" s="128"/>
      <c r="G615" s="128"/>
      <c r="H615" s="128"/>
      <c r="I615" s="128"/>
      <c r="J615" s="128"/>
      <c r="K615" s="128"/>
    </row>
    <row r="617" spans="2:11" ht="17.25">
      <c r="B617" s="116" t="s">
        <v>136</v>
      </c>
    </row>
    <row r="644" spans="2:11" ht="22.5" customHeight="1">
      <c r="B644" s="128" t="s">
        <v>117</v>
      </c>
      <c r="C644" s="128"/>
      <c r="D644" s="128"/>
      <c r="E644" s="128"/>
      <c r="F644" s="128"/>
      <c r="G644" s="128"/>
      <c r="H644" s="128"/>
      <c r="I644" s="128"/>
      <c r="J644" s="128"/>
      <c r="K644" s="128"/>
    </row>
    <row r="646" spans="2:11" ht="17.25">
      <c r="B646" s="116" t="s">
        <v>139</v>
      </c>
    </row>
    <row r="673" spans="2:11">
      <c r="B673" s="128" t="s">
        <v>144</v>
      </c>
      <c r="C673" s="128"/>
      <c r="D673" s="128"/>
      <c r="E673" s="128"/>
      <c r="F673" s="128"/>
      <c r="G673" s="128"/>
      <c r="H673" s="128"/>
      <c r="I673" s="128"/>
      <c r="J673" s="128"/>
      <c r="K673" s="128"/>
    </row>
    <row r="675" spans="2:11" ht="17.25">
      <c r="B675" s="116" t="s">
        <v>149</v>
      </c>
    </row>
    <row r="702" spans="2:11">
      <c r="B702" s="128" t="s">
        <v>144</v>
      </c>
      <c r="C702" s="128"/>
      <c r="D702" s="128"/>
      <c r="E702" s="128"/>
      <c r="F702" s="128"/>
      <c r="G702" s="128"/>
      <c r="H702" s="128"/>
      <c r="I702" s="128"/>
      <c r="J702" s="128"/>
      <c r="K702" s="128"/>
    </row>
    <row r="704" spans="2:11" ht="17.25">
      <c r="B704" s="116" t="s">
        <v>150</v>
      </c>
    </row>
    <row r="732" spans="2:2">
      <c r="B732" s="62" t="s">
        <v>151</v>
      </c>
    </row>
    <row r="734" spans="2:2" ht="17.25">
      <c r="B734" s="116" t="s">
        <v>157</v>
      </c>
    </row>
    <row r="762" spans="2:2">
      <c r="B762" s="62" t="s">
        <v>151</v>
      </c>
    </row>
    <row r="764" spans="2:2" ht="17.25">
      <c r="B764" s="116" t="s">
        <v>161</v>
      </c>
    </row>
    <row r="792" spans="2:2">
      <c r="B792" s="62" t="s">
        <v>151</v>
      </c>
    </row>
    <row r="794" spans="2:2" ht="17.25">
      <c r="B794" s="116" t="s">
        <v>166</v>
      </c>
    </row>
    <row r="822" spans="2:2">
      <c r="B822" s="62" t="s">
        <v>151</v>
      </c>
    </row>
  </sheetData>
  <mergeCells count="89">
    <mergeCell ref="B363:N363"/>
    <mergeCell ref="B563:N563"/>
    <mergeCell ref="B542:N542"/>
    <mergeCell ref="B286:N286"/>
    <mergeCell ref="B344:N344"/>
    <mergeCell ref="B403:N403"/>
    <mergeCell ref="B496:N496"/>
    <mergeCell ref="B383:N383"/>
    <mergeCell ref="B285:N285"/>
    <mergeCell ref="B305:N305"/>
    <mergeCell ref="B324:N324"/>
    <mergeCell ref="B227:N227"/>
    <mergeCell ref="B246:N246"/>
    <mergeCell ref="B267:N267"/>
    <mergeCell ref="F52:G52"/>
    <mergeCell ref="B460:N460"/>
    <mergeCell ref="F56:G56"/>
    <mergeCell ref="F57:G57"/>
    <mergeCell ref="I62:J62"/>
    <mergeCell ref="I57:J57"/>
    <mergeCell ref="I58:J58"/>
    <mergeCell ref="I59:J59"/>
    <mergeCell ref="I60:J60"/>
    <mergeCell ref="I61:J61"/>
    <mergeCell ref="F58:G58"/>
    <mergeCell ref="F59:G59"/>
    <mergeCell ref="F60:G60"/>
    <mergeCell ref="F61:G61"/>
    <mergeCell ref="B343:N343"/>
    <mergeCell ref="B422:N422"/>
    <mergeCell ref="D35:E35"/>
    <mergeCell ref="D36:E36"/>
    <mergeCell ref="H41:H42"/>
    <mergeCell ref="D41:D42"/>
    <mergeCell ref="E41:E42"/>
    <mergeCell ref="D40:I40"/>
    <mergeCell ref="F41:G42"/>
    <mergeCell ref="I41:J42"/>
    <mergeCell ref="D7:D8"/>
    <mergeCell ref="E7:E8"/>
    <mergeCell ref="F7:F8"/>
    <mergeCell ref="J7:J8"/>
    <mergeCell ref="G7:G8"/>
    <mergeCell ref="H7:H8"/>
    <mergeCell ref="I7:I8"/>
    <mergeCell ref="I44:J44"/>
    <mergeCell ref="I45:J45"/>
    <mergeCell ref="I46:J46"/>
    <mergeCell ref="K7:K8"/>
    <mergeCell ref="B402:N402"/>
    <mergeCell ref="F43:G43"/>
    <mergeCell ref="F44:G44"/>
    <mergeCell ref="F45:G45"/>
    <mergeCell ref="F46:G46"/>
    <mergeCell ref="F47:G47"/>
    <mergeCell ref="I47:J47"/>
    <mergeCell ref="I48:J48"/>
    <mergeCell ref="I49:J49"/>
    <mergeCell ref="I50:J50"/>
    <mergeCell ref="I51:J51"/>
    <mergeCell ref="I43:J43"/>
    <mergeCell ref="F48:G48"/>
    <mergeCell ref="F49:G49"/>
    <mergeCell ref="F50:G50"/>
    <mergeCell ref="F51:G51"/>
    <mergeCell ref="B702:K702"/>
    <mergeCell ref="B584:N584"/>
    <mergeCell ref="I52:J52"/>
    <mergeCell ref="I53:J53"/>
    <mergeCell ref="I54:J54"/>
    <mergeCell ref="I55:J55"/>
    <mergeCell ref="I56:J56"/>
    <mergeCell ref="B519:N519"/>
    <mergeCell ref="B207:N207"/>
    <mergeCell ref="B243:N243"/>
    <mergeCell ref="B262:N262"/>
    <mergeCell ref="D64:J64"/>
    <mergeCell ref="B673:K673"/>
    <mergeCell ref="B644:K644"/>
    <mergeCell ref="B615:K615"/>
    <mergeCell ref="B421:N421"/>
    <mergeCell ref="B441:N441"/>
    <mergeCell ref="B479:N479"/>
    <mergeCell ref="F53:G53"/>
    <mergeCell ref="I63:J63"/>
    <mergeCell ref="F63:G63"/>
    <mergeCell ref="F62:G62"/>
    <mergeCell ref="F55:G55"/>
    <mergeCell ref="F54:G54"/>
  </mergeCells>
  <phoneticPr fontId="1" type="noConversion"/>
  <pageMargins left="0.25" right="0.25" top="0.2" bottom="0.28999999999999998" header="0.3" footer="0.3"/>
  <pageSetup paperSize="9" scale="74" orientation="landscape" verticalDpi="0" r:id="rId1"/>
  <rowBreaks count="34" manualBreakCount="34">
    <brk id="37" max="16383" man="1"/>
    <brk id="65" max="16383" man="1"/>
    <brk id="94" max="16383" man="1"/>
    <brk id="129" max="16383" man="1"/>
    <brk id="160" max="16383" man="1"/>
    <brk id="188" max="16383" man="1"/>
    <brk id="208" max="16383" man="1"/>
    <brk id="227" max="16383" man="1"/>
    <brk id="246" max="16383" man="1"/>
    <brk id="267" max="16383" man="1"/>
    <brk id="286" max="16383" man="1"/>
    <brk id="305" max="16383" man="1"/>
    <brk id="325" max="16383" man="1"/>
    <brk id="344" max="16383" man="1"/>
    <brk id="364" max="16383" man="1"/>
    <brk id="384" max="16383" man="1"/>
    <brk id="403" max="16383" man="1"/>
    <brk id="422" max="16383" man="1"/>
    <brk id="441" max="16383" man="1"/>
    <brk id="460" max="16383" man="1"/>
    <brk id="479" max="16383" man="1"/>
    <brk id="496" max="16383" man="1"/>
    <brk id="519" max="16383" man="1"/>
    <brk id="542" max="16383" man="1"/>
    <brk id="563" max="16383" man="1"/>
    <brk id="584" max="16383" man="1"/>
    <brk id="615" max="16383" man="1"/>
    <brk id="644" max="16383" man="1"/>
    <brk id="673" max="12" man="1"/>
    <brk id="702" max="12" man="1"/>
    <brk id="732" max="12" man="1"/>
    <brk id="762" max="12" man="1"/>
    <brk id="792" max="12" man="1"/>
    <brk id="822" max="12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O763"/>
  <sheetViews>
    <sheetView view="pageBreakPreview" topLeftCell="A728" zoomScaleNormal="70" zoomScaleSheetLayoutView="100" workbookViewId="0">
      <selection activeCell="E735" sqref="E735"/>
    </sheetView>
  </sheetViews>
  <sheetFormatPr defaultRowHeight="16.5"/>
  <cols>
    <col min="1" max="1" width="2.875" customWidth="1"/>
    <col min="2" max="2" width="2.125" customWidth="1"/>
    <col min="3" max="3" width="1.25" customWidth="1"/>
    <col min="4" max="4" width="11.125" customWidth="1"/>
    <col min="5" max="5" width="16.125" customWidth="1"/>
    <col min="6" max="6" width="15.5" customWidth="1"/>
    <col min="7" max="7" width="14" customWidth="1"/>
    <col min="8" max="8" width="25.5" customWidth="1"/>
    <col min="9" max="9" width="18.875" customWidth="1"/>
    <col min="10" max="10" width="9" customWidth="1"/>
    <col min="11" max="11" width="10.875" customWidth="1"/>
    <col min="12" max="12" width="12.875" bestFit="1" customWidth="1"/>
    <col min="13" max="13" width="5.25" bestFit="1" customWidth="1"/>
    <col min="14" max="14" width="16.625" bestFit="1" customWidth="1"/>
    <col min="15" max="15" width="15.5" bestFit="1" customWidth="1"/>
  </cols>
  <sheetData>
    <row r="1" spans="2:14" ht="12" customHeight="1"/>
    <row r="2" spans="2:14" ht="23.25" customHeight="1">
      <c r="B2" s="1" t="s">
        <v>39</v>
      </c>
      <c r="C2" s="1"/>
      <c r="M2" t="s">
        <v>7</v>
      </c>
      <c r="N2" s="2">
        <v>1000000000</v>
      </c>
    </row>
    <row r="3" spans="2:14" ht="6.75" customHeight="1">
      <c r="C3" s="1"/>
    </row>
    <row r="4" spans="2:14">
      <c r="C4" t="s">
        <v>64</v>
      </c>
    </row>
    <row r="5" spans="2:14" ht="7.5" customHeight="1"/>
    <row r="6" spans="2:14">
      <c r="D6" s="62" t="s">
        <v>88</v>
      </c>
      <c r="J6" s="10" t="s">
        <v>3</v>
      </c>
    </row>
    <row r="7" spans="2:14" ht="17.25" customHeight="1">
      <c r="D7" s="169" t="s">
        <v>0</v>
      </c>
      <c r="E7" s="169" t="s">
        <v>5</v>
      </c>
      <c r="F7" s="169" t="s">
        <v>1</v>
      </c>
      <c r="G7" s="150" t="s">
        <v>67</v>
      </c>
      <c r="H7" s="150" t="s">
        <v>68</v>
      </c>
      <c r="I7" s="152" t="s">
        <v>69</v>
      </c>
      <c r="J7" s="170" t="s">
        <v>4</v>
      </c>
      <c r="K7" s="141"/>
    </row>
    <row r="8" spans="2:14" ht="17.25" customHeight="1">
      <c r="D8" s="169"/>
      <c r="E8" s="169"/>
      <c r="F8" s="169"/>
      <c r="G8" s="151"/>
      <c r="H8" s="151"/>
      <c r="I8" s="153"/>
      <c r="J8" s="170"/>
      <c r="K8" s="141"/>
    </row>
    <row r="9" spans="2:14" ht="19.5" customHeight="1">
      <c r="D9" s="6">
        <v>42411</v>
      </c>
      <c r="E9" s="7">
        <f>VLOOKUP(D9,'Raw data_2016.02부터'!$B$2:$V$15,5,FALSE)</f>
        <v>1.9557228641157217E-2</v>
      </c>
      <c r="F9" s="8">
        <f t="shared" ref="F9:F21" si="0">$N$2*E9</f>
        <v>19557228.641157217</v>
      </c>
      <c r="G9" s="8">
        <f t="shared" ref="G9:G21" si="1">F9*0.05</f>
        <v>977861.43205786089</v>
      </c>
      <c r="H9" s="8">
        <f t="shared" ref="H9:H21" si="2">IF(F9&gt;0,(F9-G9)*0.3,0)</f>
        <v>5573810.1627298063</v>
      </c>
      <c r="I9" s="8">
        <f>F9-H9</f>
        <v>13983418.47842741</v>
      </c>
      <c r="J9" s="7">
        <f t="shared" ref="J9:J21" si="3">I9/$N$2</f>
        <v>1.398341847842741E-2</v>
      </c>
      <c r="L9" s="3"/>
    </row>
    <row r="10" spans="2:14" ht="19.5" customHeight="1">
      <c r="D10" s="6">
        <v>42439</v>
      </c>
      <c r="E10" s="7">
        <f>VLOOKUP(D10,'Raw data_2016.02부터'!$B$2:$V$15,5,FALSE)</f>
        <v>1.4686816804002627E-2</v>
      </c>
      <c r="F10" s="8">
        <f t="shared" si="0"/>
        <v>14686816.804002626</v>
      </c>
      <c r="G10" s="8">
        <f t="shared" si="1"/>
        <v>734340.84020013129</v>
      </c>
      <c r="H10" s="8">
        <f t="shared" si="2"/>
        <v>4185742.7891407479</v>
      </c>
      <c r="I10" s="8">
        <f t="shared" ref="I10:I22" si="4">F10-H10</f>
        <v>10501074.014861878</v>
      </c>
      <c r="J10" s="7">
        <f t="shared" si="3"/>
        <v>1.0501074014861878E-2</v>
      </c>
      <c r="L10" s="3"/>
    </row>
    <row r="11" spans="2:14" ht="19.5" customHeight="1">
      <c r="D11" s="6">
        <v>42474</v>
      </c>
      <c r="E11" s="7">
        <f>VLOOKUP(D11,'Raw data_2016.02부터'!$B$2:$V$15,5,FALSE)</f>
        <v>2.2426804980382568E-2</v>
      </c>
      <c r="F11" s="8">
        <f t="shared" si="0"/>
        <v>22426804.980382569</v>
      </c>
      <c r="G11" s="8">
        <f t="shared" si="1"/>
        <v>1121340.2490191285</v>
      </c>
      <c r="H11" s="8">
        <f t="shared" si="2"/>
        <v>6391639.419409032</v>
      </c>
      <c r="I11" s="8">
        <f t="shared" si="4"/>
        <v>16035165.560973536</v>
      </c>
      <c r="J11" s="7">
        <f t="shared" si="3"/>
        <v>1.6035165560973536E-2</v>
      </c>
      <c r="L11" s="3"/>
    </row>
    <row r="12" spans="2:14" ht="19.5" customHeight="1">
      <c r="D12" s="6">
        <v>42502</v>
      </c>
      <c r="E12" s="7">
        <f>VLOOKUP(D12,'Raw data_2016.02부터'!$B$2:$V$15,5,FALSE)</f>
        <v>7.7294327554276289E-3</v>
      </c>
      <c r="F12" s="8">
        <f t="shared" si="0"/>
        <v>7729432.7554276288</v>
      </c>
      <c r="G12" s="8">
        <f t="shared" si="1"/>
        <v>386471.63777138147</v>
      </c>
      <c r="H12" s="8">
        <f t="shared" si="2"/>
        <v>2202888.3352968744</v>
      </c>
      <c r="I12" s="8">
        <f t="shared" si="4"/>
        <v>5526544.4201307539</v>
      </c>
      <c r="J12" s="7">
        <f t="shared" si="3"/>
        <v>5.5265444201307535E-3</v>
      </c>
      <c r="L12" s="3"/>
    </row>
    <row r="13" spans="2:14" ht="19.5" customHeight="1">
      <c r="D13" s="6">
        <v>42530</v>
      </c>
      <c r="E13" s="7">
        <f>VLOOKUP(D13,'Raw data_2016.02부터'!$B$2:$V$15,5,FALSE)</f>
        <v>-8.2719418415845257E-3</v>
      </c>
      <c r="F13" s="8">
        <f t="shared" si="0"/>
        <v>-8271941.841584526</v>
      </c>
      <c r="G13" s="8">
        <f t="shared" si="1"/>
        <v>-413597.09207922634</v>
      </c>
      <c r="H13" s="8">
        <f t="shared" si="2"/>
        <v>0</v>
      </c>
      <c r="I13" s="8">
        <f t="shared" si="4"/>
        <v>-8271941.841584526</v>
      </c>
      <c r="J13" s="7">
        <f t="shared" si="3"/>
        <v>-8.2719418415845257E-3</v>
      </c>
      <c r="L13" s="3"/>
    </row>
    <row r="14" spans="2:14" ht="19.5" customHeight="1">
      <c r="D14" s="6">
        <v>42565</v>
      </c>
      <c r="E14" s="7">
        <f>VLOOKUP(D14,'Raw data_2016.02부터'!$B$2:$V$15,5,FALSE)</f>
        <v>1.6815522528409513E-2</v>
      </c>
      <c r="F14" s="8">
        <f t="shared" si="0"/>
        <v>16815522.528409515</v>
      </c>
      <c r="G14" s="8">
        <f t="shared" si="1"/>
        <v>840776.12642047578</v>
      </c>
      <c r="H14" s="8">
        <f t="shared" si="2"/>
        <v>4792423.9205967113</v>
      </c>
      <c r="I14" s="8">
        <f t="shared" si="4"/>
        <v>12023098.607812803</v>
      </c>
      <c r="J14" s="7">
        <f t="shared" si="3"/>
        <v>1.2023098607812803E-2</v>
      </c>
      <c r="L14" s="3"/>
    </row>
    <row r="15" spans="2:14" ht="19.5" customHeight="1">
      <c r="D15" s="6">
        <v>42593</v>
      </c>
      <c r="E15" s="7">
        <f>VLOOKUP(D15,'Raw data_2016.02부터'!$B$2:$V$15,5,FALSE)</f>
        <v>1.3463531721700494E-2</v>
      </c>
      <c r="F15" s="8">
        <f t="shared" si="0"/>
        <v>13463531.721700493</v>
      </c>
      <c r="G15" s="8">
        <f t="shared" si="1"/>
        <v>673176.58608502476</v>
      </c>
      <c r="H15" s="8">
        <f t="shared" si="2"/>
        <v>3837106.5406846404</v>
      </c>
      <c r="I15" s="8">
        <f t="shared" si="4"/>
        <v>9626425.1810158528</v>
      </c>
      <c r="J15" s="7">
        <f t="shared" si="3"/>
        <v>9.6264251810158526E-3</v>
      </c>
      <c r="L15" s="3"/>
    </row>
    <row r="16" spans="2:14" ht="19.5" customHeight="1">
      <c r="D16" s="6">
        <v>42621</v>
      </c>
      <c r="E16" s="7">
        <f>VLOOKUP(D16,'Raw data_2016.02부터'!$B$2:$V$15,5,FALSE)</f>
        <v>1.8222893385056078E-2</v>
      </c>
      <c r="F16" s="8">
        <f t="shared" si="0"/>
        <v>18222893.385056078</v>
      </c>
      <c r="G16" s="8">
        <f t="shared" si="1"/>
        <v>911144.66925280401</v>
      </c>
      <c r="H16" s="8">
        <f t="shared" si="2"/>
        <v>5193524.6147409817</v>
      </c>
      <c r="I16" s="8">
        <f t="shared" si="4"/>
        <v>13029368.770315096</v>
      </c>
      <c r="J16" s="7">
        <f t="shared" si="3"/>
        <v>1.3029368770315096E-2</v>
      </c>
      <c r="L16" s="3"/>
    </row>
    <row r="17" spans="4:12" ht="19.5" customHeight="1">
      <c r="D17" s="6">
        <v>42656</v>
      </c>
      <c r="E17" s="7">
        <f>VLOOKUP(D17,'Raw data_2016.02부터'!$B$2:$V$15,5,FALSE)</f>
        <v>1.4950432317975984E-2</v>
      </c>
      <c r="F17" s="8">
        <f t="shared" si="0"/>
        <v>14950432.317975983</v>
      </c>
      <c r="G17" s="8">
        <f t="shared" si="1"/>
        <v>747521.61589879915</v>
      </c>
      <c r="H17" s="8">
        <f t="shared" si="2"/>
        <v>4260873.2106231553</v>
      </c>
      <c r="I17" s="8">
        <f t="shared" si="4"/>
        <v>10689559.107352827</v>
      </c>
      <c r="J17" s="7">
        <f t="shared" si="3"/>
        <v>1.0689559107352828E-2</v>
      </c>
      <c r="L17" s="4"/>
    </row>
    <row r="18" spans="4:12" ht="19.5" customHeight="1">
      <c r="D18" s="6">
        <v>42684</v>
      </c>
      <c r="E18" s="7">
        <f>VLOOKUP(D18,'Raw data_2016.02부터'!$B$2:$V$15,5,FALSE)</f>
        <v>8.7820430163179659E-3</v>
      </c>
      <c r="F18" s="8">
        <f t="shared" si="0"/>
        <v>8782043.0163179655</v>
      </c>
      <c r="G18" s="8">
        <f t="shared" si="1"/>
        <v>439102.15081589832</v>
      </c>
      <c r="H18" s="8">
        <f t="shared" si="2"/>
        <v>2502882.2596506202</v>
      </c>
      <c r="I18" s="8">
        <f t="shared" si="4"/>
        <v>6279160.7566673458</v>
      </c>
      <c r="J18" s="7">
        <f t="shared" si="3"/>
        <v>6.2791607566673457E-3</v>
      </c>
      <c r="L18" s="4"/>
    </row>
    <row r="19" spans="4:12" ht="19.5" customHeight="1">
      <c r="D19" s="6">
        <v>42712</v>
      </c>
      <c r="E19" s="7">
        <f>VLOOKUP(D19,'Raw data_2016.02부터'!$B$2:$V$15,5,FALSE)</f>
        <v>1.9725766167920683E-2</v>
      </c>
      <c r="F19" s="8">
        <f t="shared" si="0"/>
        <v>19725766.167920683</v>
      </c>
      <c r="G19" s="8">
        <f t="shared" si="1"/>
        <v>986288.30839603418</v>
      </c>
      <c r="H19" s="8">
        <f t="shared" si="2"/>
        <v>5621843.357857394</v>
      </c>
      <c r="I19" s="8">
        <f t="shared" si="4"/>
        <v>14103922.810063288</v>
      </c>
      <c r="J19" s="7">
        <f t="shared" si="3"/>
        <v>1.4103922810063287E-2</v>
      </c>
      <c r="L19" s="3"/>
    </row>
    <row r="20" spans="4:12" ht="19.5" customHeight="1">
      <c r="D20" s="6">
        <v>42747</v>
      </c>
      <c r="E20" s="7">
        <f>VLOOKUP(D20,'Raw data_2016.02부터'!$B$2:$V$997,5,FALSE)</f>
        <v>-1.2971078071465499E-2</v>
      </c>
      <c r="F20" s="8">
        <f t="shared" si="0"/>
        <v>-12971078.0714655</v>
      </c>
      <c r="G20" s="8">
        <f t="shared" si="1"/>
        <v>-648553.90357327508</v>
      </c>
      <c r="H20" s="8">
        <f t="shared" si="2"/>
        <v>0</v>
      </c>
      <c r="I20" s="8">
        <f t="shared" si="4"/>
        <v>-12971078.0714655</v>
      </c>
      <c r="J20" s="7">
        <f t="shared" si="3"/>
        <v>-1.2971078071465499E-2</v>
      </c>
      <c r="L20" s="3"/>
    </row>
    <row r="21" spans="4:12" ht="19.5" customHeight="1">
      <c r="D21" s="6">
        <v>42775</v>
      </c>
      <c r="E21" s="7">
        <f>VLOOKUP(D21,'Raw data_2016.02부터'!$B$2:$V$997,5,FALSE)</f>
        <v>-3.3830925399412279E-4</v>
      </c>
      <c r="F21" s="8">
        <f t="shared" si="0"/>
        <v>-338309.25399412279</v>
      </c>
      <c r="G21" s="8">
        <f t="shared" si="1"/>
        <v>-16915.462699706139</v>
      </c>
      <c r="H21" s="8">
        <f t="shared" si="2"/>
        <v>0</v>
      </c>
      <c r="I21" s="8">
        <f t="shared" si="4"/>
        <v>-338309.25399412279</v>
      </c>
      <c r="J21" s="7">
        <f t="shared" si="3"/>
        <v>-3.3830925399412279E-4</v>
      </c>
      <c r="L21" s="3"/>
    </row>
    <row r="22" spans="4:12" ht="19.5" customHeight="1">
      <c r="D22" s="6">
        <v>42803</v>
      </c>
      <c r="E22" s="7">
        <f>VLOOKUP(D22,'Raw data_2016.02부터'!$B$2:$V$997,5,FALSE)</f>
        <v>-1.5654325541271988E-3</v>
      </c>
      <c r="F22" s="8">
        <f t="shared" ref="F22" si="5">$N$2*E22</f>
        <v>-1565432.5541271989</v>
      </c>
      <c r="G22" s="8">
        <f t="shared" ref="G22" si="6">F22*0.05</f>
        <v>-78271.627706359941</v>
      </c>
      <c r="H22" s="8">
        <f t="shared" ref="H22" si="7">IF(F22&gt;0,(F22-G22)*0.3,0)</f>
        <v>0</v>
      </c>
      <c r="I22" s="8">
        <f t="shared" si="4"/>
        <v>-1565432.5541271989</v>
      </c>
      <c r="J22" s="7">
        <f t="shared" ref="J22" si="8">I22/$N$2</f>
        <v>-1.5654325541271988E-3</v>
      </c>
      <c r="L22" s="3"/>
    </row>
    <row r="23" spans="4:12" ht="19.5" customHeight="1">
      <c r="D23" s="6">
        <v>42838</v>
      </c>
      <c r="E23" s="7">
        <f>VLOOKUP(D23,'Raw data_2016.02부터'!$B$2:$V$997,5,FALSE)</f>
        <v>4.411564088681974E-2</v>
      </c>
      <c r="F23" s="8">
        <f t="shared" ref="F23" si="9">$N$2*E23</f>
        <v>44115640.886819743</v>
      </c>
      <c r="G23" s="8">
        <f t="shared" ref="G23" si="10">F23*0.05</f>
        <v>2205782.0443409872</v>
      </c>
      <c r="H23" s="8">
        <f t="shared" ref="H23" si="11">IF(F23&gt;0,(F23-G23)*0.3,0)</f>
        <v>12572957.652743625</v>
      </c>
      <c r="I23" s="8">
        <f t="shared" ref="I23" si="12">F23-H23</f>
        <v>31542683.23407612</v>
      </c>
      <c r="J23" s="7">
        <f t="shared" ref="J23" si="13">I23/$N$2</f>
        <v>3.1542683234076122E-2</v>
      </c>
      <c r="L23" s="3"/>
    </row>
    <row r="24" spans="4:12" ht="19.5" customHeight="1">
      <c r="D24" s="6">
        <v>42866</v>
      </c>
      <c r="E24" s="7">
        <f>VLOOKUP(D24,'Raw data_2016.02부터'!$B$2:$V$997,5,FALSE)</f>
        <v>3.3226886736959969E-2</v>
      </c>
      <c r="F24" s="8">
        <f t="shared" ref="F24:F26" si="14">$N$2*E24</f>
        <v>33226886.736959968</v>
      </c>
      <c r="G24" s="8">
        <f t="shared" ref="G24:G26" si="15">F24*0.05</f>
        <v>1661344.3368479984</v>
      </c>
      <c r="H24" s="8">
        <f t="shared" ref="H24:H26" si="16">IF(F24&gt;0,(F24-G24)*0.3,0)</f>
        <v>9469662.7200335898</v>
      </c>
      <c r="I24" s="8">
        <f t="shared" ref="I24" si="17">F24-H24</f>
        <v>23757224.016926378</v>
      </c>
      <c r="J24" s="7">
        <f t="shared" ref="J24" si="18">I24/$N$2</f>
        <v>2.3757224016926377E-2</v>
      </c>
      <c r="L24" s="3"/>
    </row>
    <row r="25" spans="4:12" ht="19.5" customHeight="1">
      <c r="D25" s="6">
        <v>42894</v>
      </c>
      <c r="E25" s="7">
        <f>VLOOKUP(D25,'Raw data_2015.11부터'!$B$2:$V$1000,5,FALSE)</f>
        <v>3.2317893209361417E-2</v>
      </c>
      <c r="F25" s="8">
        <f t="shared" si="14"/>
        <v>32317893.209361419</v>
      </c>
      <c r="G25" s="8">
        <f t="shared" si="15"/>
        <v>1615894.660468071</v>
      </c>
      <c r="H25" s="8">
        <f t="shared" si="16"/>
        <v>9210599.5646680035</v>
      </c>
      <c r="I25" s="8">
        <f t="shared" ref="I25:I30" si="19">F25-H25</f>
        <v>23107293.644693416</v>
      </c>
      <c r="J25" s="7">
        <f t="shared" ref="J25:J31" si="20">I25/$N$2</f>
        <v>2.3107293644693414E-2</v>
      </c>
      <c r="L25" s="3"/>
    </row>
    <row r="26" spans="4:12" ht="19.5" customHeight="1">
      <c r="D26" s="6">
        <v>42929</v>
      </c>
      <c r="E26" s="7">
        <f>VLOOKUP(D26,'Raw data_2015.11부터'!$B$2:$V$1000,5,FALSE)</f>
        <v>3.7690437815428884E-2</v>
      </c>
      <c r="F26" s="8">
        <f t="shared" si="14"/>
        <v>37690437.815428883</v>
      </c>
      <c r="G26" s="8">
        <f t="shared" si="15"/>
        <v>1884521.8907714442</v>
      </c>
      <c r="H26" s="8">
        <f t="shared" si="16"/>
        <v>10741774.777397232</v>
      </c>
      <c r="I26" s="8">
        <f t="shared" si="19"/>
        <v>26948663.038031653</v>
      </c>
      <c r="J26" s="7">
        <f t="shared" si="20"/>
        <v>2.6948663038031652E-2</v>
      </c>
      <c r="L26" s="3"/>
    </row>
    <row r="27" spans="4:12" ht="19.5" customHeight="1">
      <c r="D27" s="6">
        <v>42957</v>
      </c>
      <c r="E27" s="7">
        <f>VLOOKUP(D27,'Raw data_2015.11부터'!$B$2:$V$1000,5,FALSE)</f>
        <v>1.3992818990252952E-3</v>
      </c>
      <c r="F27" s="8">
        <f t="shared" ref="F27" si="21">$N$2*E27</f>
        <v>1399281.8990252952</v>
      </c>
      <c r="G27" s="8">
        <f t="shared" ref="G27" si="22">F27*0.05</f>
        <v>69964.094951264764</v>
      </c>
      <c r="H27" s="8">
        <f t="shared" ref="H27" si="23">IF(F27&gt;0,(F27-G27)*0.3,0)</f>
        <v>398795.3412222091</v>
      </c>
      <c r="I27" s="8">
        <f t="shared" si="19"/>
        <v>1000486.557803086</v>
      </c>
      <c r="J27" s="7">
        <f t="shared" si="20"/>
        <v>1.0004865578030859E-3</v>
      </c>
      <c r="L27" s="3"/>
    </row>
    <row r="28" spans="4:12" ht="19.5" customHeight="1">
      <c r="D28" s="6">
        <v>42992</v>
      </c>
      <c r="E28" s="7">
        <f>VLOOKUP(D28,'Raw data_2015.11부터'!$B$2:$V$1000,5,FALSE)</f>
        <v>6.8244017438484567E-3</v>
      </c>
      <c r="F28" s="8">
        <f t="shared" ref="F28" si="24">$N$2*E28</f>
        <v>6824401.743848457</v>
      </c>
      <c r="G28" s="8">
        <f t="shared" ref="G28" si="25">F28*0.05</f>
        <v>341220.08719242288</v>
      </c>
      <c r="H28" s="8">
        <f t="shared" ref="H28" si="26">IF(F28&gt;0,(F28-G28)*0.3,0)</f>
        <v>1944954.4969968102</v>
      </c>
      <c r="I28" s="8">
        <f t="shared" si="19"/>
        <v>4879447.2468516473</v>
      </c>
      <c r="J28" s="7">
        <f t="shared" si="20"/>
        <v>4.8794472468516471E-3</v>
      </c>
      <c r="L28" s="3"/>
    </row>
    <row r="29" spans="4:12" ht="19.5" customHeight="1">
      <c r="D29" s="6">
        <v>43020</v>
      </c>
      <c r="E29" s="7">
        <f>VLOOKUP(D29,'Raw data_2015.11부터'!$B$2:$V$1000,5,FALSE)</f>
        <v>3.4719084585015735E-2</v>
      </c>
      <c r="F29" s="8">
        <f t="shared" ref="F29" si="27">$N$2*E29</f>
        <v>34719084.585015737</v>
      </c>
      <c r="G29" s="8">
        <f t="shared" ref="G29" si="28">F29*0.05</f>
        <v>1735954.2292507868</v>
      </c>
      <c r="H29" s="8">
        <f t="shared" ref="H29" si="29">IF(F29&gt;0,(F29-G29)*0.3,0)</f>
        <v>9894939.1067294832</v>
      </c>
      <c r="I29" s="8">
        <f t="shared" si="19"/>
        <v>24824145.478286251</v>
      </c>
      <c r="J29" s="7">
        <f t="shared" si="20"/>
        <v>2.482414547828625E-2</v>
      </c>
      <c r="L29" s="3"/>
    </row>
    <row r="30" spans="4:12" ht="19.5" customHeight="1">
      <c r="D30" s="6">
        <v>43048</v>
      </c>
      <c r="E30" s="7">
        <f>VLOOKUP(D30,'Raw data_2015.11부터'!$B$2:$V$1000,5,FALSE)</f>
        <v>2.2104316359982942E-2</v>
      </c>
      <c r="F30" s="8">
        <f t="shared" ref="F30" si="30">$N$2*E30</f>
        <v>22104316.359982941</v>
      </c>
      <c r="G30" s="8">
        <f t="shared" ref="G30" si="31">F30*0.05</f>
        <v>1105215.8179991471</v>
      </c>
      <c r="H30" s="8">
        <f t="shared" ref="H30" si="32">IF(F30&gt;0,(F30-G30)*0.3,0)</f>
        <v>6299730.162595138</v>
      </c>
      <c r="I30" s="8">
        <f t="shared" si="19"/>
        <v>15804586.197387803</v>
      </c>
      <c r="J30" s="7">
        <f t="shared" si="20"/>
        <v>1.5804586197387803E-2</v>
      </c>
      <c r="L30" s="3"/>
    </row>
    <row r="31" spans="4:12" ht="19.5" customHeight="1">
      <c r="D31" s="6">
        <v>43083</v>
      </c>
      <c r="E31" s="7">
        <f>VLOOKUP(D31,'Raw data_2015.11부터'!$B$2:$V$1000,5,FALSE)</f>
        <v>2.0836834671869864E-2</v>
      </c>
      <c r="F31" s="8">
        <f t="shared" ref="F31" si="33">$N$2*E31</f>
        <v>20836834.671869863</v>
      </c>
      <c r="G31" s="8">
        <f t="shared" ref="G31" si="34">F31*0.05</f>
        <v>1041841.7335934932</v>
      </c>
      <c r="H31" s="8">
        <f t="shared" ref="H31" si="35">IF(F31&gt;0,(F31-G31)*0.3,0)</f>
        <v>5938497.8814829104</v>
      </c>
      <c r="I31" s="8">
        <f t="shared" ref="I31" si="36">F31-H31</f>
        <v>14898336.790386952</v>
      </c>
      <c r="J31" s="7">
        <f t="shared" si="20"/>
        <v>1.4898336790386952E-2</v>
      </c>
      <c r="L31" s="3"/>
    </row>
    <row r="32" spans="4:12" ht="19.5" customHeight="1" thickBot="1">
      <c r="D32" s="171" t="s">
        <v>8</v>
      </c>
      <c r="E32" s="172"/>
      <c r="F32" s="43">
        <f>SUM(F9:F31)</f>
        <v>366448488.50549167</v>
      </c>
      <c r="G32" s="43">
        <f>SUM(G9:G31)</f>
        <v>18322424.425274588</v>
      </c>
      <c r="H32" s="43">
        <f>SUM(H9:H31)</f>
        <v>111034646.31459895</v>
      </c>
      <c r="I32" s="44">
        <f>SUM(I9:I31)</f>
        <v>255413842.19089273</v>
      </c>
      <c r="J32" s="45">
        <f>SUM(J9:J31)</f>
        <v>0.25541384219089275</v>
      </c>
      <c r="L32" s="3"/>
    </row>
    <row r="33" spans="2:15" ht="19.5" customHeight="1" thickBot="1">
      <c r="D33" s="168" t="s">
        <v>6</v>
      </c>
      <c r="E33" s="156"/>
      <c r="F33" s="9">
        <f>AVERAGE(F9:F31)</f>
        <v>15932542.978499638</v>
      </c>
      <c r="G33" s="9">
        <f>AVERAGE(G9:G31)</f>
        <v>796627.14892498206</v>
      </c>
      <c r="H33" s="9">
        <f>AVERAGE(H9:H31)</f>
        <v>4827593.3180260416</v>
      </c>
      <c r="I33" s="17">
        <f>AVERAGE(I9:I31)</f>
        <v>11104949.660473596</v>
      </c>
      <c r="J33" s="18">
        <f>AVERAGE(J9:J31)</f>
        <v>1.1104949660473597E-2</v>
      </c>
      <c r="L33" s="3"/>
    </row>
    <row r="34" spans="2:15">
      <c r="L34" s="3"/>
    </row>
    <row r="35" spans="2:15" ht="26.25">
      <c r="B35" s="1" t="s">
        <v>10</v>
      </c>
    </row>
    <row r="36" spans="2:15" ht="42" customHeight="1">
      <c r="D36" s="158" t="s">
        <v>158</v>
      </c>
      <c r="E36" s="158"/>
      <c r="F36" s="158"/>
      <c r="G36" s="158"/>
      <c r="H36" s="158"/>
      <c r="I36" s="158"/>
      <c r="J36" s="95" t="s">
        <v>3</v>
      </c>
    </row>
    <row r="37" spans="2:15" ht="16.5" customHeight="1">
      <c r="D37" s="169" t="s">
        <v>2</v>
      </c>
      <c r="E37" s="169" t="s">
        <v>41</v>
      </c>
      <c r="F37" s="159" t="s">
        <v>93</v>
      </c>
      <c r="G37" s="160"/>
      <c r="H37" s="170" t="s">
        <v>94</v>
      </c>
      <c r="I37" s="175" t="s">
        <v>89</v>
      </c>
      <c r="J37" s="175"/>
      <c r="L37" s="42"/>
    </row>
    <row r="38" spans="2:15">
      <c r="D38" s="169"/>
      <c r="E38" s="169"/>
      <c r="F38" s="161"/>
      <c r="G38" s="162"/>
      <c r="H38" s="170"/>
      <c r="I38" s="175"/>
      <c r="J38" s="175"/>
      <c r="L38" s="42"/>
    </row>
    <row r="39" spans="2:15">
      <c r="D39" s="72">
        <v>0</v>
      </c>
      <c r="E39" s="73">
        <v>0</v>
      </c>
      <c r="F39" s="142">
        <v>0</v>
      </c>
      <c r="G39" s="143"/>
      <c r="H39" s="75">
        <v>1000000000</v>
      </c>
      <c r="I39" s="174">
        <v>1000000000</v>
      </c>
      <c r="J39" s="174"/>
      <c r="L39" s="42"/>
    </row>
    <row r="40" spans="2:15">
      <c r="D40" s="74">
        <v>1</v>
      </c>
      <c r="E40" s="7">
        <f>$J$33</f>
        <v>1.1104949660473597E-2</v>
      </c>
      <c r="F40" s="144">
        <f>$N$2*(1+$E40+0.0045/12)^($D40*12)-$N$2</f>
        <v>146799088.91100168</v>
      </c>
      <c r="G40" s="145"/>
      <c r="H40" s="76">
        <f>$N$2+F40</f>
        <v>1146799088.9110017</v>
      </c>
      <c r="I40" s="173">
        <f t="shared" ref="I40:I59" si="37">$N$2*(1+0.02)^$D40-(($N$2*(1+0.02)^$D40)-$N$2)*15.4%</f>
        <v>1016920000</v>
      </c>
      <c r="J40" s="173"/>
      <c r="K40" s="15"/>
      <c r="L40" s="93"/>
    </row>
    <row r="41" spans="2:15">
      <c r="D41" s="74">
        <v>2</v>
      </c>
      <c r="E41" s="7">
        <f t="shared" ref="E41:E59" si="38">$J$33</f>
        <v>1.1104949660473597E-2</v>
      </c>
      <c r="F41" s="144">
        <f t="shared" ref="F41:F59" si="39">$N$2*(1+$E41+0.0045/12)^($D41*12)-$N$2</f>
        <v>315148150.32710314</v>
      </c>
      <c r="G41" s="145"/>
      <c r="H41" s="76">
        <f t="shared" ref="H41:H59" si="40">$N$2+F41</f>
        <v>1315148150.3271031</v>
      </c>
      <c r="I41" s="173">
        <f t="shared" si="37"/>
        <v>1034178400</v>
      </c>
      <c r="J41" s="173"/>
      <c r="K41" s="15"/>
      <c r="L41" s="93"/>
    </row>
    <row r="42" spans="2:15">
      <c r="D42" s="74">
        <v>3</v>
      </c>
      <c r="E42" s="7">
        <f t="shared" si="38"/>
        <v>1.1104949660473597E-2</v>
      </c>
      <c r="F42" s="144">
        <f t="shared" si="39"/>
        <v>508210700.57811069</v>
      </c>
      <c r="G42" s="145"/>
      <c r="H42" s="76">
        <f t="shared" si="40"/>
        <v>1508210700.5781107</v>
      </c>
      <c r="I42" s="173">
        <f t="shared" si="37"/>
        <v>1051781967.9999999</v>
      </c>
      <c r="J42" s="173"/>
      <c r="K42" s="15"/>
      <c r="L42" s="93"/>
      <c r="M42" s="12"/>
    </row>
    <row r="43" spans="2:15">
      <c r="D43" s="74">
        <v>4</v>
      </c>
      <c r="E43" s="7">
        <f t="shared" si="38"/>
        <v>1.1104949660473597E-2</v>
      </c>
      <c r="F43" s="144">
        <f t="shared" si="39"/>
        <v>729614657.3088007</v>
      </c>
      <c r="G43" s="145"/>
      <c r="H43" s="76">
        <f t="shared" si="40"/>
        <v>1729614657.3088007</v>
      </c>
      <c r="I43" s="173">
        <f t="shared" si="37"/>
        <v>1069737607.36</v>
      </c>
      <c r="J43" s="173"/>
      <c r="K43" s="15"/>
      <c r="L43" s="93"/>
      <c r="M43" s="12"/>
    </row>
    <row r="44" spans="2:15">
      <c r="D44" s="74">
        <v>5</v>
      </c>
      <c r="E44" s="7">
        <f t="shared" si="38"/>
        <v>1.1104949660473597E-2</v>
      </c>
      <c r="F44" s="144">
        <f t="shared" si="39"/>
        <v>983520513.16884708</v>
      </c>
      <c r="G44" s="145"/>
      <c r="H44" s="76">
        <f t="shared" si="40"/>
        <v>1983520513.1688471</v>
      </c>
      <c r="I44" s="173">
        <f t="shared" si="37"/>
        <v>1088052359.5072</v>
      </c>
      <c r="J44" s="173"/>
      <c r="K44" s="15"/>
      <c r="L44" s="93"/>
      <c r="M44" s="16"/>
    </row>
    <row r="45" spans="2:15">
      <c r="D45" s="74">
        <v>6</v>
      </c>
      <c r="E45" s="7">
        <f t="shared" si="38"/>
        <v>1.1104949660473597E-2</v>
      </c>
      <c r="F45" s="144">
        <f t="shared" si="39"/>
        <v>1274699517.338316</v>
      </c>
      <c r="G45" s="145"/>
      <c r="H45" s="76">
        <f t="shared" si="40"/>
        <v>2274699517.338316</v>
      </c>
      <c r="I45" s="173">
        <f t="shared" si="37"/>
        <v>1106733406.6973441</v>
      </c>
      <c r="J45" s="173"/>
      <c r="K45" s="15"/>
      <c r="L45" s="93"/>
      <c r="M45" s="2"/>
      <c r="N45" s="14"/>
      <c r="O45" s="13"/>
    </row>
    <row r="46" spans="2:15">
      <c r="D46" s="74">
        <v>7</v>
      </c>
      <c r="E46" s="7">
        <f t="shared" si="38"/>
        <v>1.1104949660473597E-2</v>
      </c>
      <c r="F46" s="144">
        <f t="shared" si="39"/>
        <v>1608623334.0298753</v>
      </c>
      <c r="G46" s="145"/>
      <c r="H46" s="76">
        <f t="shared" si="40"/>
        <v>2608623334.0298753</v>
      </c>
      <c r="I46" s="173">
        <f t="shared" si="37"/>
        <v>1125788074.8312907</v>
      </c>
      <c r="J46" s="173"/>
      <c r="L46" s="93"/>
      <c r="M46" s="2"/>
      <c r="N46" s="2"/>
      <c r="O46" s="2"/>
    </row>
    <row r="47" spans="2:15">
      <c r="D47" s="74">
        <v>8</v>
      </c>
      <c r="E47" s="7">
        <f t="shared" si="38"/>
        <v>1.1104949660473597E-2</v>
      </c>
      <c r="F47" s="144">
        <f t="shared" si="39"/>
        <v>1991566862.7774405</v>
      </c>
      <c r="G47" s="145"/>
      <c r="H47" s="76">
        <f t="shared" si="40"/>
        <v>2991566862.7774405</v>
      </c>
      <c r="I47" s="173">
        <f t="shared" si="37"/>
        <v>1145223836.3279166</v>
      </c>
      <c r="J47" s="173"/>
      <c r="L47" s="93"/>
      <c r="M47" s="2"/>
      <c r="N47" s="2"/>
      <c r="O47" s="2"/>
    </row>
    <row r="48" spans="2:15">
      <c r="D48" s="87">
        <v>9</v>
      </c>
      <c r="E48" s="88">
        <f t="shared" si="38"/>
        <v>1.1104949660473597E-2</v>
      </c>
      <c r="F48" s="176">
        <f t="shared" si="39"/>
        <v>2430726152.6495123</v>
      </c>
      <c r="G48" s="177"/>
      <c r="H48" s="89">
        <f t="shared" si="40"/>
        <v>3430726152.6495123</v>
      </c>
      <c r="I48" s="178">
        <f t="shared" si="37"/>
        <v>1165048313.0544751</v>
      </c>
      <c r="J48" s="178"/>
      <c r="L48" s="93"/>
      <c r="M48" s="2"/>
      <c r="N48" s="2"/>
      <c r="O48" s="2"/>
    </row>
    <row r="49" spans="2:15">
      <c r="D49" s="53">
        <v>10</v>
      </c>
      <c r="E49" s="54">
        <f t="shared" si="38"/>
        <v>1.1104949660473597E-2</v>
      </c>
      <c r="F49" s="179">
        <f t="shared" si="39"/>
        <v>2934353626.1616058</v>
      </c>
      <c r="G49" s="179"/>
      <c r="H49" s="97">
        <f t="shared" si="40"/>
        <v>3934353626.1616058</v>
      </c>
      <c r="I49" s="180">
        <f t="shared" si="37"/>
        <v>1185269279.3155646</v>
      </c>
      <c r="J49" s="180"/>
      <c r="L49" s="93"/>
      <c r="M49" s="2"/>
      <c r="N49" s="2"/>
      <c r="O49" s="2"/>
    </row>
    <row r="50" spans="2:15">
      <c r="D50" s="90">
        <v>12</v>
      </c>
      <c r="E50" s="91">
        <f t="shared" si="38"/>
        <v>1.1104949660473597E-2</v>
      </c>
      <c r="F50" s="181">
        <f t="shared" si="39"/>
        <v>4174257894.1791668</v>
      </c>
      <c r="G50" s="182"/>
      <c r="H50" s="92">
        <f t="shared" si="40"/>
        <v>5174257894.1791668</v>
      </c>
      <c r="I50" s="183">
        <f t="shared" si="37"/>
        <v>1226932558.1999133</v>
      </c>
      <c r="J50" s="183"/>
      <c r="L50" s="93"/>
      <c r="M50" s="2"/>
      <c r="N50" s="2"/>
      <c r="O50" s="2"/>
    </row>
    <row r="51" spans="2:15">
      <c r="D51" s="74">
        <v>14</v>
      </c>
      <c r="E51" s="7">
        <f t="shared" si="38"/>
        <v>1.1104949660473597E-2</v>
      </c>
      <c r="F51" s="144">
        <f t="shared" si="39"/>
        <v>5804915698.8451443</v>
      </c>
      <c r="G51" s="145"/>
      <c r="H51" s="76">
        <f t="shared" si="40"/>
        <v>6804915698.8451443</v>
      </c>
      <c r="I51" s="173">
        <f t="shared" si="37"/>
        <v>1270279033.5511899</v>
      </c>
      <c r="J51" s="173"/>
      <c r="L51" s="93"/>
      <c r="M51" s="2"/>
      <c r="N51" s="2"/>
      <c r="O51" s="2"/>
    </row>
    <row r="52" spans="2:15">
      <c r="D52" s="74">
        <v>16</v>
      </c>
      <c r="E52" s="7">
        <f t="shared" si="38"/>
        <v>1.1104949660473597E-2</v>
      </c>
      <c r="F52" s="144">
        <f t="shared" si="39"/>
        <v>7949472294.4680576</v>
      </c>
      <c r="G52" s="145"/>
      <c r="H52" s="76">
        <f t="shared" si="40"/>
        <v>8949472294.4680576</v>
      </c>
      <c r="I52" s="173">
        <f t="shared" si="37"/>
        <v>1315376706.5066576</v>
      </c>
      <c r="J52" s="173"/>
      <c r="L52" s="93"/>
      <c r="M52" s="2"/>
      <c r="N52" s="2"/>
      <c r="O52" s="2"/>
    </row>
    <row r="53" spans="2:15">
      <c r="D53" s="87">
        <v>18</v>
      </c>
      <c r="E53" s="88">
        <f t="shared" si="38"/>
        <v>1.1104949660473597E-2</v>
      </c>
      <c r="F53" s="176">
        <f t="shared" si="39"/>
        <v>10769881934.473324</v>
      </c>
      <c r="G53" s="177"/>
      <c r="H53" s="89">
        <f t="shared" si="40"/>
        <v>11769881934.473324</v>
      </c>
      <c r="I53" s="178">
        <f t="shared" si="37"/>
        <v>1362296325.4495268</v>
      </c>
      <c r="J53" s="178"/>
      <c r="L53" s="93"/>
    </row>
    <row r="54" spans="2:15">
      <c r="D54" s="53">
        <v>20</v>
      </c>
      <c r="E54" s="54">
        <f t="shared" si="38"/>
        <v>1.1104949660473597E-2</v>
      </c>
      <c r="F54" s="179">
        <f t="shared" si="39"/>
        <v>14479138455.690975</v>
      </c>
      <c r="G54" s="179"/>
      <c r="H54" s="97">
        <f t="shared" si="40"/>
        <v>15479138455.690975</v>
      </c>
      <c r="I54" s="180">
        <f t="shared" si="37"/>
        <v>1411111496.9976876</v>
      </c>
      <c r="J54" s="180"/>
      <c r="L54" s="93"/>
    </row>
    <row r="55" spans="2:15">
      <c r="D55" s="90">
        <v>22</v>
      </c>
      <c r="E55" s="91">
        <f t="shared" si="38"/>
        <v>1.1104949660473597E-2</v>
      </c>
      <c r="F55" s="181">
        <f t="shared" si="39"/>
        <v>19357360308.659122</v>
      </c>
      <c r="G55" s="182"/>
      <c r="H55" s="92">
        <f t="shared" si="40"/>
        <v>20357360308.659122</v>
      </c>
      <c r="I55" s="183">
        <f t="shared" si="37"/>
        <v>1461898801.4763942</v>
      </c>
      <c r="J55" s="183"/>
      <c r="L55" s="93"/>
      <c r="N55" s="56"/>
    </row>
    <row r="56" spans="2:15">
      <c r="D56" s="74">
        <v>24</v>
      </c>
      <c r="E56" s="7">
        <f t="shared" si="38"/>
        <v>1.1104949660473597E-2</v>
      </c>
      <c r="F56" s="144">
        <f t="shared" si="39"/>
        <v>25772944755.475433</v>
      </c>
      <c r="G56" s="145"/>
      <c r="H56" s="76">
        <f t="shared" si="40"/>
        <v>26772944755.475433</v>
      </c>
      <c r="I56" s="173">
        <f t="shared" si="37"/>
        <v>1514737913.0560403</v>
      </c>
      <c r="J56" s="173"/>
      <c r="L56" s="93"/>
    </row>
    <row r="57" spans="2:15">
      <c r="D57" s="74">
        <v>26</v>
      </c>
      <c r="E57" s="7">
        <f t="shared" si="38"/>
        <v>1.1104949660473597E-2</v>
      </c>
      <c r="F57" s="144">
        <f t="shared" si="39"/>
        <v>34210388773.973228</v>
      </c>
      <c r="G57" s="145"/>
      <c r="H57" s="76">
        <f t="shared" si="40"/>
        <v>35210388773.973228</v>
      </c>
      <c r="I57" s="173">
        <f t="shared" si="37"/>
        <v>1569711724.7435048</v>
      </c>
      <c r="J57" s="173"/>
      <c r="L57" s="93"/>
    </row>
    <row r="58" spans="2:15">
      <c r="D58" s="87">
        <v>28</v>
      </c>
      <c r="E58" s="88">
        <f t="shared" si="38"/>
        <v>1.1104949660473597E-2</v>
      </c>
      <c r="F58" s="176">
        <f t="shared" si="39"/>
        <v>45306877668.389099</v>
      </c>
      <c r="G58" s="177"/>
      <c r="H58" s="89">
        <f t="shared" si="40"/>
        <v>46306877668.389099</v>
      </c>
      <c r="I58" s="178">
        <f t="shared" si="37"/>
        <v>1626906478.4231422</v>
      </c>
      <c r="J58" s="178"/>
      <c r="L58" s="93"/>
    </row>
    <row r="59" spans="2:15">
      <c r="D59" s="53">
        <v>30</v>
      </c>
      <c r="E59" s="54">
        <f t="shared" si="38"/>
        <v>1.1104949660473597E-2</v>
      </c>
      <c r="F59" s="179">
        <f t="shared" si="39"/>
        <v>59900404513.005356</v>
      </c>
      <c r="G59" s="179"/>
      <c r="H59" s="97">
        <f t="shared" si="40"/>
        <v>60900404513.005356</v>
      </c>
      <c r="I59" s="180">
        <f t="shared" si="37"/>
        <v>1686411900.151437</v>
      </c>
      <c r="J59" s="180"/>
      <c r="L59" s="93"/>
    </row>
    <row r="60" spans="2:15" ht="69.75" customHeight="1">
      <c r="D60" s="136" t="s">
        <v>99</v>
      </c>
      <c r="E60" s="137"/>
      <c r="F60" s="137"/>
      <c r="G60" s="137"/>
      <c r="H60" s="137"/>
      <c r="I60" s="137"/>
      <c r="J60" s="138"/>
      <c r="L60" s="42"/>
    </row>
    <row r="61" spans="2:15">
      <c r="D61" s="11"/>
      <c r="E61" s="11"/>
      <c r="F61" s="11"/>
      <c r="G61" s="11"/>
      <c r="H61" s="11"/>
      <c r="I61" s="11"/>
      <c r="J61" s="11"/>
    </row>
    <row r="63" spans="2:15" ht="26.25">
      <c r="B63" s="1" t="s">
        <v>9</v>
      </c>
    </row>
    <row r="92" spans="2:2" ht="26.25">
      <c r="B92" s="1" t="s">
        <v>11</v>
      </c>
    </row>
    <row r="127" spans="2:8" ht="26.25">
      <c r="B127" s="1" t="s">
        <v>38</v>
      </c>
    </row>
    <row r="128" spans="2:8">
      <c r="H128" s="38" t="s">
        <v>3</v>
      </c>
    </row>
    <row r="129" spans="4:8" ht="21.75" customHeight="1">
      <c r="D129" s="46" t="s">
        <v>42</v>
      </c>
      <c r="E129" s="46" t="s">
        <v>43</v>
      </c>
      <c r="F129" s="46" t="s">
        <v>44</v>
      </c>
      <c r="G129" s="46" t="s">
        <v>45</v>
      </c>
      <c r="H129" s="46" t="s">
        <v>46</v>
      </c>
    </row>
    <row r="130" spans="4:8" ht="20.25" customHeight="1">
      <c r="D130" s="47">
        <v>42411</v>
      </c>
      <c r="E130" s="48">
        <f>VLOOKUP($D130,'Raw data_2016.02부터'!$B:$J,4,FALSE)</f>
        <v>1584701011</v>
      </c>
      <c r="F130" s="48">
        <f>VLOOKUP($D130,'Raw data_2016.02부터'!$B:$J,3,FALSE)</f>
        <v>30992360</v>
      </c>
      <c r="G130" s="49">
        <f>VLOOKUP($D130,'Raw data_2016.02부터'!$B:$J,5,FALSE)</f>
        <v>1.9557228641157217E-2</v>
      </c>
      <c r="H130" s="57">
        <f>VLOOKUP($D130,'Raw data_2016.02부터'!$B:$J,6,FALSE)</f>
        <v>1.9557228641157217E-2</v>
      </c>
    </row>
    <row r="131" spans="4:8" ht="20.25" customHeight="1">
      <c r="D131" s="47">
        <v>42439</v>
      </c>
      <c r="E131" s="48">
        <f>VLOOKUP($D131,'Raw data_2016.02부터'!$B:$J,4,FALSE)</f>
        <v>1569632842</v>
      </c>
      <c r="F131" s="48">
        <f>VLOOKUP($D131,'Raw data_2016.02부터'!$B:$J,3,FALSE)</f>
        <v>23052910</v>
      </c>
      <c r="G131" s="49">
        <f>VLOOKUP($D131,'Raw data_2016.02부터'!$B:$J,5,FALSE)</f>
        <v>1.4686816804002627E-2</v>
      </c>
      <c r="H131" s="57">
        <f>VLOOKUP($D131,'Raw data_2016.02부터'!$B:$J,6,FALSE)</f>
        <v>3.424404544515984E-2</v>
      </c>
    </row>
    <row r="132" spans="4:8" ht="20.25" customHeight="1">
      <c r="D132" s="47">
        <v>42474</v>
      </c>
      <c r="E132" s="48">
        <f>VLOOKUP($D132,'Raw data_2016.02부터'!$B:$J,4,FALSE)</f>
        <v>1576711887</v>
      </c>
      <c r="F132" s="48">
        <f>VLOOKUP($D132,'Raw data_2016.02부터'!$B:$J,3,FALSE)</f>
        <v>35360610</v>
      </c>
      <c r="G132" s="49">
        <f>VLOOKUP($D132,'Raw data_2016.02부터'!$B:$J,5,FALSE)</f>
        <v>2.2426804980382568E-2</v>
      </c>
      <c r="H132" s="57">
        <f>VLOOKUP($D132,'Raw data_2016.02부터'!$B:$J,6,FALSE)</f>
        <v>5.6670850425542409E-2</v>
      </c>
    </row>
    <row r="133" spans="4:8" ht="20.25" customHeight="1">
      <c r="D133" s="47">
        <v>42502</v>
      </c>
      <c r="E133" s="48">
        <f>VLOOKUP($D133,'Raw data_2016.02부터'!$B:$J,4,FALSE)</f>
        <v>1597546727</v>
      </c>
      <c r="F133" s="48">
        <f>VLOOKUP($D133,'Raw data_2016.02부터'!$B:$J,3,FALSE)</f>
        <v>12348130</v>
      </c>
      <c r="G133" s="49">
        <f>VLOOKUP($D133,'Raw data_2016.02부터'!$B:$J,5,FALSE)</f>
        <v>7.7294327554276289E-3</v>
      </c>
      <c r="H133" s="57">
        <f>VLOOKUP($D133,'Raw data_2016.02부터'!$B:$J,6,FALSE)</f>
        <v>6.4400283180970033E-2</v>
      </c>
    </row>
    <row r="134" spans="4:8" ht="20.25" customHeight="1">
      <c r="D134" s="47">
        <v>42530</v>
      </c>
      <c r="E134" s="48">
        <f>VLOOKUP($D134,'Raw data_2016.02부터'!$B:$J,4,FALSE)</f>
        <v>1615586794</v>
      </c>
      <c r="F134" s="48">
        <f>VLOOKUP($D134,'Raw data_2016.02부터'!$B:$J,3,FALSE)</f>
        <v>-13364040</v>
      </c>
      <c r="G134" s="50">
        <f>VLOOKUP($D134,'Raw data_2016.02부터'!$B:$J,5,FALSE)</f>
        <v>-8.2719418415845257E-3</v>
      </c>
      <c r="H134" s="57">
        <f>VLOOKUP($D134,'Raw data_2016.02부터'!$B:$J,6,FALSE)</f>
        <v>5.6128341339385504E-2</v>
      </c>
    </row>
    <row r="135" spans="4:8" ht="20.25" customHeight="1">
      <c r="D135" s="47">
        <v>42565</v>
      </c>
      <c r="E135" s="48">
        <f>VLOOKUP($D135,'Raw data_2016.02부터'!$B:$J,4,FALSE)</f>
        <v>1592124179</v>
      </c>
      <c r="F135" s="48">
        <f>VLOOKUP($D135,'Raw data_2016.02부터'!$B:$J,3,FALSE)</f>
        <v>26772400</v>
      </c>
      <c r="G135" s="49">
        <f>VLOOKUP($D135,'Raw data_2016.02부터'!$B:$J,5,FALSE)</f>
        <v>1.6815522528409513E-2</v>
      </c>
      <c r="H135" s="57">
        <f>VLOOKUP($D135,'Raw data_2016.02부터'!$B:$J,6,FALSE)</f>
        <v>7.2943863867795014E-2</v>
      </c>
    </row>
    <row r="136" spans="4:8" ht="20.25" customHeight="1">
      <c r="D136" s="47">
        <v>42593</v>
      </c>
      <c r="E136" s="48">
        <f>VLOOKUP($D136,'Raw data_2016.02부터'!$B:$J,4,FALSE)</f>
        <v>1598610264</v>
      </c>
      <c r="F136" s="48">
        <f>VLOOKUP($D136,'Raw data_2016.02부터'!$B:$J,3,FALSE)</f>
        <v>21522940</v>
      </c>
      <c r="G136" s="49">
        <f>VLOOKUP($D136,'Raw data_2016.02부터'!$B:$J,5,FALSE)</f>
        <v>1.3463531721700494E-2</v>
      </c>
      <c r="H136" s="57">
        <f>VLOOKUP($D136,'Raw data_2016.02부터'!$B:$J,6,FALSE)</f>
        <v>8.6407395589495506E-2</v>
      </c>
    </row>
    <row r="137" spans="4:8" ht="20.25" customHeight="1">
      <c r="D137" s="47">
        <v>42621</v>
      </c>
      <c r="E137" s="48">
        <f>VLOOKUP($D137,'Raw data_2016.02부터'!$B:$J,4,FALSE)</f>
        <v>1615911885</v>
      </c>
      <c r="F137" s="48">
        <f>VLOOKUP($D137,'Raw data_2016.02부터'!$B:$J,3,FALSE)</f>
        <v>29446590</v>
      </c>
      <c r="G137" s="49">
        <f>VLOOKUP($D137,'Raw data_2016.02부터'!$B:$J,5,FALSE)</f>
        <v>1.8222893385056078E-2</v>
      </c>
      <c r="H137" s="57">
        <f>VLOOKUP($D137,'Raw data_2016.02부터'!$B:$J,6,FALSE)</f>
        <v>0.10463028897455158</v>
      </c>
    </row>
    <row r="138" spans="4:8" ht="20.25" customHeight="1">
      <c r="D138" s="47">
        <v>42656</v>
      </c>
      <c r="E138" s="48">
        <f>VLOOKUP($D138,'Raw data_2016.02부터'!$B:$J,4,FALSE)</f>
        <v>1627015158</v>
      </c>
      <c r="F138" s="48">
        <f>VLOOKUP($D138,'Raw data_2016.02부터'!$B:$J,3,FALSE)</f>
        <v>24324580</v>
      </c>
      <c r="G138" s="49">
        <f>VLOOKUP($D138,'Raw data_2016.02부터'!$B:$J,5,FALSE)</f>
        <v>1.4950432317975984E-2</v>
      </c>
      <c r="H138" s="57">
        <f>VLOOKUP($D138,'Raw data_2016.02부터'!$B:$J,6,FALSE)</f>
        <v>0.11958072129252756</v>
      </c>
    </row>
    <row r="139" spans="4:8" ht="20.25" customHeight="1">
      <c r="D139" s="47">
        <v>42684</v>
      </c>
      <c r="E139" s="48">
        <f>VLOOKUP($D139,'Raw data_2016.02부터'!$B:$J,4,FALSE)</f>
        <v>1626540655</v>
      </c>
      <c r="F139" s="48">
        <f>VLOOKUP($D139,'Raw data_2016.02부터'!$B:$J,3,FALSE)</f>
        <v>14284350</v>
      </c>
      <c r="G139" s="49">
        <f>VLOOKUP($D139,'Raw data_2016.02부터'!$B:$J,5,FALSE)</f>
        <v>8.7820430163179659E-3</v>
      </c>
      <c r="H139" s="57">
        <f>VLOOKUP($D139,'Raw data_2016.02부터'!$B:$J,6,FALSE)</f>
        <v>0.12836276430884552</v>
      </c>
    </row>
    <row r="140" spans="4:8" ht="20.25" customHeight="1">
      <c r="D140" s="47">
        <v>42712</v>
      </c>
      <c r="E140" s="48">
        <f>VLOOKUP($D140,'Raw data_2016.02부터'!$B:$J,4,FALSE)</f>
        <v>1649389926</v>
      </c>
      <c r="F140" s="48">
        <f>VLOOKUP($D140,'Raw data_2016.02부터'!$B:$J,3,FALSE)</f>
        <v>32535480</v>
      </c>
      <c r="G140" s="49">
        <f>VLOOKUP($D140,'Raw data_2016.02부터'!$B:$J,5,FALSE)</f>
        <v>1.9725766167920683E-2</v>
      </c>
      <c r="H140" s="57">
        <f>VLOOKUP($D140,'Raw data_2016.02부터'!$B:$J,6,FALSE)</f>
        <v>0.14808853047676621</v>
      </c>
    </row>
    <row r="141" spans="4:8" ht="20.25" customHeight="1">
      <c r="D141" s="47">
        <v>42747</v>
      </c>
      <c r="E141" s="48">
        <f>VLOOKUP($D141,'Raw data_2016.02부터'!$B:$J,4,FALSE)</f>
        <v>1644411504</v>
      </c>
      <c r="F141" s="48">
        <f>VLOOKUP($D141,'Raw data_2016.02부터'!$B:$J,3,FALSE)</f>
        <v>-21329790</v>
      </c>
      <c r="G141" s="50">
        <f>VLOOKUP($D141,'Raw data_2016.02부터'!$B:$J,5,FALSE)</f>
        <v>-1.2971078071465499E-2</v>
      </c>
      <c r="H141" s="57">
        <f>VLOOKUP($D141,'Raw data_2016.02부터'!$B:$J,6,FALSE)</f>
        <v>0.13511745240530071</v>
      </c>
    </row>
    <row r="142" spans="4:8" ht="20.25" customHeight="1">
      <c r="D142" s="100">
        <v>42775</v>
      </c>
      <c r="E142" s="102">
        <f>VLOOKUP($D142,'Raw data_2016.02부터'!$B:$J,4,FALSE)</f>
        <v>1628687343</v>
      </c>
      <c r="F142" s="102">
        <f>VLOOKUP($D142,'Raw data_2016.02부터'!$B:$J,3,FALSE)</f>
        <v>-551000</v>
      </c>
      <c r="G142" s="103">
        <f>VLOOKUP($D142,'Raw data_2016.02부터'!$B:$J,5,FALSE)</f>
        <v>-3.3830925399412279E-4</v>
      </c>
      <c r="H142" s="104">
        <f>VLOOKUP($D142,'Raw data_2016.02부터'!$B:$J,6,FALSE)</f>
        <v>0.1347791431513066</v>
      </c>
    </row>
    <row r="143" spans="4:8" ht="20.25" customHeight="1">
      <c r="D143" s="101">
        <v>42803</v>
      </c>
      <c r="E143" s="105">
        <f>VLOOKUP($D143,'Raw data_2016.02부터'!$B:$J,4,FALSE)</f>
        <v>1618357810</v>
      </c>
      <c r="F143" s="105">
        <f>VLOOKUP($D143,'Raw data_2016.02부터'!$B:$J,3,FALSE)</f>
        <v>-2533430</v>
      </c>
      <c r="G143" s="106">
        <f>VLOOKUP($D143,'Raw data_2016.02부터'!$B:$J,5,FALSE)</f>
        <v>-1.5654325541271988E-3</v>
      </c>
      <c r="H143" s="107">
        <f>VLOOKUP($D143,'Raw data_2016.02부터'!$B:$J,6,FALSE)</f>
        <v>0.1332137105971794</v>
      </c>
    </row>
    <row r="144" spans="4:8" ht="20.25" customHeight="1">
      <c r="D144" s="101">
        <v>42838</v>
      </c>
      <c r="E144" s="105">
        <f>VLOOKUP($D144,'Raw data_2016.02부터'!$B:$J,4,FALSE)</f>
        <v>1606021755</v>
      </c>
      <c r="F144" s="105">
        <f>VLOOKUP($D144,'Raw data_2016.02부터'!$B:$J,3,FALSE)</f>
        <v>70850679</v>
      </c>
      <c r="G144" s="108">
        <f>VLOOKUP($D144,'Raw data_2016.02부터'!$B:$J,5,FALSE)</f>
        <v>4.411564088681974E-2</v>
      </c>
      <c r="H144" s="107">
        <f>VLOOKUP($D144,'Raw data_2016.02부터'!$B:$J,6,FALSE)</f>
        <v>0.17732935148399914</v>
      </c>
    </row>
    <row r="145" spans="2:8" ht="20.25" customHeight="1">
      <c r="D145" s="101">
        <v>42866</v>
      </c>
      <c r="E145" s="105">
        <f>VLOOKUP($D145,'Raw data_2016.02부터'!$B:$J,4,FALSE)</f>
        <v>1649761846</v>
      </c>
      <c r="F145" s="105">
        <f>VLOOKUP($D145,'Raw data_2016.02부터'!$B:$J,3,FALSE)</f>
        <v>54816450</v>
      </c>
      <c r="G145" s="108">
        <f>VLOOKUP($D145,'Raw data_2016.02부터'!$B:$J,5,FALSE)</f>
        <v>3.3226886736959969E-2</v>
      </c>
      <c r="H145" s="107">
        <f>VLOOKUP($D145,'Raw data_2016.02부터'!$B:$J,6,FALSE)</f>
        <v>0.21055623822095912</v>
      </c>
    </row>
    <row r="146" spans="2:8" ht="20.25" customHeight="1">
      <c r="D146" s="101">
        <v>42894</v>
      </c>
      <c r="E146" s="99">
        <f>VLOOKUP($D146,'Raw data_2015.11부터'!$B:$J,4,FALSE)</f>
        <v>1623161190</v>
      </c>
      <c r="F146" s="48">
        <f>VLOOKUP($D146,'Raw data_2015.11부터'!$B:$J,3,FALSE)</f>
        <v>52457150</v>
      </c>
      <c r="G146" s="49">
        <f>VLOOKUP($D146,'Raw data_2015.11부터'!$B:$J,5,FALSE)</f>
        <v>3.2317893209361417E-2</v>
      </c>
      <c r="H146" s="57">
        <f>VLOOKUP($D146,'Raw data_2015.11부터'!$B:$J,6,FALSE)</f>
        <v>0.2803441373006092</v>
      </c>
    </row>
    <row r="147" spans="2:8" ht="20.25" customHeight="1">
      <c r="D147" s="101">
        <v>42929</v>
      </c>
      <c r="E147" s="99">
        <f>VLOOKUP($D147,'Raw data_2015.11부터'!$B:$J,4,FALSE)</f>
        <v>1732104581</v>
      </c>
      <c r="F147" s="48">
        <f>VLOOKUP($D147,'Raw data_2015.11부터'!$B:$J,3,FALSE)</f>
        <v>65283780</v>
      </c>
      <c r="G147" s="49">
        <f>VLOOKUP($D147,'Raw data_2015.11부터'!$B:$J,5,FALSE)</f>
        <v>3.7690437815428884E-2</v>
      </c>
      <c r="H147" s="57">
        <f>VLOOKUP($D147,'Raw data_2015.11부터'!$B:$J,6,FALSE)</f>
        <v>0.31803457511603805</v>
      </c>
    </row>
    <row r="148" spans="2:8" ht="20.25" customHeight="1">
      <c r="D148" s="101">
        <v>42957</v>
      </c>
      <c r="E148" s="99">
        <f>VLOOKUP($D148,'Raw data_2015.11부터'!$B:$J,4,FALSE)</f>
        <v>1764883832</v>
      </c>
      <c r="F148" s="48">
        <f>VLOOKUP($D148,'Raw data_2015.11부터'!$B:$J,3,FALSE)</f>
        <v>2469570</v>
      </c>
      <c r="G148" s="49">
        <f>VLOOKUP($D148,'Raw data_2015.11부터'!$B:$J,5,FALSE)</f>
        <v>1.3992818990252952E-3</v>
      </c>
      <c r="H148" s="57">
        <f>VLOOKUP($D148,'Raw data_2015.11부터'!$B:$J,6,FALSE)</f>
        <v>0.31943385701506333</v>
      </c>
    </row>
    <row r="149" spans="2:8" ht="20.25" customHeight="1">
      <c r="D149" s="101">
        <v>42992</v>
      </c>
      <c r="E149" s="99">
        <f>VLOOKUP($D149,'Raw data_2015.11부터'!$B:$J,4,FALSE)</f>
        <v>1774042686</v>
      </c>
      <c r="F149" s="48">
        <f>VLOOKUP($D149,'Raw data_2015.11부터'!$B:$J,3,FALSE)</f>
        <v>12106780</v>
      </c>
      <c r="G149" s="49">
        <f>VLOOKUP($D149,'Raw data_2015.11부터'!$B:$J,5,FALSE)</f>
        <v>6.8244017438484567E-3</v>
      </c>
      <c r="H149" s="57">
        <f>VLOOKUP($D149,'Raw data_2015.11부터'!$B:$J,6,FALSE)</f>
        <v>0.32625825875891179</v>
      </c>
    </row>
    <row r="150" spans="2:8" ht="20.25" customHeight="1">
      <c r="D150" s="101">
        <v>43020</v>
      </c>
      <c r="E150" s="99">
        <f>VLOOKUP($D150,'Raw data_2015.11부터'!$B:$J,4,FALSE)</f>
        <v>1741070386</v>
      </c>
      <c r="F150" s="48">
        <f>VLOOKUP($D150,'Raw data_2015.11부터'!$B:$J,3,FALSE)</f>
        <v>60448370</v>
      </c>
      <c r="G150" s="49">
        <f>VLOOKUP($D150,'Raw data_2015.11부터'!$B:$J,5,FALSE)</f>
        <v>3.4719084585015735E-2</v>
      </c>
      <c r="H150" s="57">
        <f>VLOOKUP($D150,'Raw data_2015.11부터'!$B:$J,6,FALSE)</f>
        <v>0.3609773433439275</v>
      </c>
    </row>
    <row r="151" spans="2:8" ht="20.25" customHeight="1">
      <c r="D151" s="101">
        <v>43048</v>
      </c>
      <c r="E151" s="99">
        <f>VLOOKUP($D151,'Raw data_2015.11부터'!$B:$J,4,FALSE)</f>
        <v>1778054085</v>
      </c>
      <c r="F151" s="48">
        <f>VLOOKUP($D151,'Raw data_2015.11부터'!$B:$J,3,FALSE)</f>
        <v>39302670</v>
      </c>
      <c r="G151" s="49">
        <f>VLOOKUP($D151,'Raw data_2015.11부터'!$B:$J,5,FALSE)</f>
        <v>2.2104316359982942E-2</v>
      </c>
      <c r="H151" s="57">
        <f>VLOOKUP($D151,'Raw data_2015.11부터'!$B:$J,6,FALSE)</f>
        <v>0.38308165970391045</v>
      </c>
    </row>
    <row r="152" spans="2:8" ht="20.25" customHeight="1">
      <c r="D152" s="101">
        <v>43083</v>
      </c>
      <c r="E152" s="99">
        <f>VLOOKUP($D152,'Raw data_2015.11부터'!$B:$J,4,FALSE)</f>
        <v>1819750485</v>
      </c>
      <c r="F152" s="48">
        <f>VLOOKUP($D152,'Raw data_2015.11부터'!$B:$J,3,FALSE)</f>
        <v>37917840</v>
      </c>
      <c r="G152" s="49">
        <f>VLOOKUP($D152,'Raw data_2015.11부터'!$B:$J,5,FALSE)</f>
        <v>2.0836834671869864E-2</v>
      </c>
      <c r="H152" s="57">
        <f>VLOOKUP($D152,'Raw data_2015.11부터'!$B:$J,6,FALSE)</f>
        <v>0.40391849437578031</v>
      </c>
    </row>
    <row r="153" spans="2:8" ht="20.25" customHeight="1">
      <c r="D153" s="77"/>
      <c r="E153" s="78"/>
      <c r="F153" s="78"/>
      <c r="G153" s="79"/>
      <c r="H153" s="80"/>
    </row>
    <row r="154" spans="2:8" ht="20.25" customHeight="1">
      <c r="D154" s="77"/>
      <c r="E154" s="78"/>
      <c r="F154" s="78"/>
      <c r="G154" s="79"/>
      <c r="H154" s="80"/>
    </row>
    <row r="155" spans="2:8" ht="26.25">
      <c r="B155" s="1" t="s">
        <v>91</v>
      </c>
    </row>
    <row r="156" spans="2:8">
      <c r="H156" s="38" t="s">
        <v>3</v>
      </c>
    </row>
    <row r="157" spans="2:8" ht="27.75" customHeight="1">
      <c r="D157" s="86" t="s">
        <v>95</v>
      </c>
      <c r="E157" s="86" t="s">
        <v>96</v>
      </c>
      <c r="F157" s="86" t="s">
        <v>100</v>
      </c>
      <c r="G157" s="86" t="s">
        <v>97</v>
      </c>
      <c r="H157" s="86" t="s">
        <v>98</v>
      </c>
    </row>
    <row r="158" spans="2:8" ht="27.75" customHeight="1">
      <c r="D158" s="81">
        <f>인쇄영역_2015.11부터!D165</f>
        <v>42439</v>
      </c>
      <c r="E158" s="82">
        <f>인쇄영역_2015.11부터!E165</f>
        <v>2607257003</v>
      </c>
      <c r="F158" s="82">
        <f>인쇄영역_2015.11부터!F165</f>
        <v>26022580</v>
      </c>
      <c r="G158" s="83">
        <f>인쇄영역_2015.11부터!G165</f>
        <v>9.9808265813678982E-3</v>
      </c>
      <c r="H158" s="94">
        <f>인쇄영역_2015.11부터!H165</f>
        <v>9.9808265813678982E-3</v>
      </c>
    </row>
    <row r="159" spans="2:8" ht="27.75" customHeight="1">
      <c r="D159" s="81">
        <f>인쇄영역_2015.11부터!D166</f>
        <v>42474</v>
      </c>
      <c r="E159" s="82">
        <f>인쇄영역_2015.11부터!E166</f>
        <v>2654403161</v>
      </c>
      <c r="F159" s="82">
        <f>인쇄영역_2015.11부터!F166</f>
        <v>67099770</v>
      </c>
      <c r="G159" s="83">
        <f>인쇄영역_2015.11부터!G166</f>
        <v>2.5278665647279194E-2</v>
      </c>
      <c r="H159" s="94">
        <f>인쇄영역_2015.11부터!H166</f>
        <v>3.5259492228647091E-2</v>
      </c>
    </row>
    <row r="160" spans="2:8" ht="27.75" customHeight="1">
      <c r="D160" s="81">
        <f>인쇄영역_2015.11부터!D167</f>
        <v>42502</v>
      </c>
      <c r="E160" s="82">
        <f>인쇄영역_2015.11부터!E167</f>
        <v>3461500005</v>
      </c>
      <c r="F160" s="82">
        <f>인쇄영역_2015.11부터!F167</f>
        <v>21180550</v>
      </c>
      <c r="G160" s="83">
        <f>인쇄영역_2015.11부터!G167</f>
        <v>6.118893534423092E-3</v>
      </c>
      <c r="H160" s="94">
        <f>인쇄영역_2015.11부터!H167</f>
        <v>4.137838576307018E-2</v>
      </c>
    </row>
    <row r="161" spans="4:8" ht="27.75" customHeight="1">
      <c r="D161" s="81">
        <f>인쇄영역_2015.11부터!D168</f>
        <v>42530</v>
      </c>
      <c r="E161" s="82">
        <f>인쇄영역_2015.11부터!E168</f>
        <v>3902535996</v>
      </c>
      <c r="F161" s="82">
        <f>인쇄영역_2015.11부터!F168</f>
        <v>-32478860</v>
      </c>
      <c r="G161" s="84">
        <f>인쇄영역_2015.11부터!G168</f>
        <v>-8.3225010693789899E-3</v>
      </c>
      <c r="H161" s="94">
        <f>인쇄영역_2015.11부터!H168</f>
        <v>3.3055884693691188E-2</v>
      </c>
    </row>
    <row r="162" spans="4:8" ht="27.75" customHeight="1">
      <c r="D162" s="81">
        <f>인쇄영역_2015.11부터!D169</f>
        <v>42565</v>
      </c>
      <c r="E162" s="82">
        <f>인쇄영역_2015.11부터!E169</f>
        <v>3543898134</v>
      </c>
      <c r="F162" s="82">
        <f>인쇄영역_2015.11부터!F169</f>
        <v>-29560410</v>
      </c>
      <c r="G162" s="84">
        <f>인쇄영역_2015.11부터!G169</f>
        <v>-8.3412132296915506E-3</v>
      </c>
      <c r="H162" s="94">
        <f>인쇄영역_2015.11부터!H169</f>
        <v>2.4714671463999638E-2</v>
      </c>
    </row>
    <row r="163" spans="4:8" ht="27.75" customHeight="1">
      <c r="D163" s="81">
        <f>인쇄영역_2015.11부터!D170</f>
        <v>42593</v>
      </c>
      <c r="E163" s="82">
        <f>인쇄영역_2015.11부터!E170</f>
        <v>3648563459</v>
      </c>
      <c r="F163" s="82">
        <f>인쇄영역_2015.11부터!F170</f>
        <v>115403950</v>
      </c>
      <c r="G163" s="83">
        <f>인쇄영역_2015.11부터!G170</f>
        <v>3.1629969245931651E-2</v>
      </c>
      <c r="H163" s="94">
        <f>인쇄영역_2015.11부터!H170</f>
        <v>5.6344640709931289E-2</v>
      </c>
    </row>
    <row r="164" spans="4:8" ht="27.75" customHeight="1">
      <c r="D164" s="81">
        <f>인쇄영역_2015.11부터!D171</f>
        <v>42621</v>
      </c>
      <c r="E164" s="82">
        <f>인쇄영역_2015.11부터!E171</f>
        <v>4036519154</v>
      </c>
      <c r="F164" s="82">
        <f>인쇄영역_2015.11부터!F171</f>
        <v>57407780</v>
      </c>
      <c r="G164" s="83">
        <f>인쇄영역_2015.11부터!G171</f>
        <v>1.4222100232848294E-2</v>
      </c>
      <c r="H164" s="94">
        <f>인쇄영역_2015.11부터!H171</f>
        <v>7.0566740942779579E-2</v>
      </c>
    </row>
    <row r="165" spans="4:8" ht="27.75" customHeight="1">
      <c r="D165" s="81">
        <f>인쇄영역_2015.11부터!D172</f>
        <v>42656</v>
      </c>
      <c r="E165" s="82">
        <f>인쇄영역_2015.11부터!E172</f>
        <v>4457310145</v>
      </c>
      <c r="F165" s="82">
        <f>인쇄영역_2015.11부터!F172</f>
        <v>25704760</v>
      </c>
      <c r="G165" s="83">
        <f>인쇄영역_2015.11부터!G172</f>
        <v>5.7668771442423378E-3</v>
      </c>
      <c r="H165" s="94">
        <f>인쇄영역_2015.11부터!H172</f>
        <v>7.6333618087021923E-2</v>
      </c>
    </row>
    <row r="166" spans="4:8" ht="27.75" customHeight="1">
      <c r="D166" s="81">
        <f>인쇄영역_2015.11부터!D173</f>
        <v>42684</v>
      </c>
      <c r="E166" s="82">
        <f>인쇄영역_2015.11부터!E173</f>
        <v>4842480918</v>
      </c>
      <c r="F166" s="82">
        <f>인쇄영역_2015.11부터!F173</f>
        <v>112381740</v>
      </c>
      <c r="G166" s="83">
        <f>인쇄영역_2015.11부터!G173</f>
        <v>2.3207471934946714E-2</v>
      </c>
      <c r="H166" s="94">
        <f>인쇄영역_2015.11부터!H173</f>
        <v>9.9541090021968634E-2</v>
      </c>
    </row>
    <row r="167" spans="4:8" ht="27.75" customHeight="1">
      <c r="D167" s="81">
        <f>인쇄영역_2015.11부터!D174</f>
        <v>42712</v>
      </c>
      <c r="E167" s="82">
        <f>인쇄영역_2015.11부터!E174</f>
        <v>5691045168</v>
      </c>
      <c r="F167" s="82">
        <f>인쇄영역_2015.11부터!F174</f>
        <v>107799390</v>
      </c>
      <c r="G167" s="83">
        <f>인쇄영역_2015.11부터!G174</f>
        <v>1.8941931897877358E-2</v>
      </c>
      <c r="H167" s="94">
        <f>인쇄영역_2015.11부터!H174</f>
        <v>0.118483021919846</v>
      </c>
    </row>
    <row r="168" spans="4:8" ht="27.75" customHeight="1">
      <c r="D168" s="81">
        <f>인쇄영역_2015.11부터!D175</f>
        <v>42747</v>
      </c>
      <c r="E168" s="82">
        <f>인쇄영역_2015.11부터!E175</f>
        <v>5499674956</v>
      </c>
      <c r="F168" s="82">
        <f>인쇄영역_2015.11부터!F175</f>
        <v>68619800</v>
      </c>
      <c r="G168" s="83">
        <f>인쇄영역_2015.11부터!G175</f>
        <v>1.247706465363696E-2</v>
      </c>
      <c r="H168" s="94">
        <f>인쇄영역_2015.11부터!H175</f>
        <v>0.13096008657348296</v>
      </c>
    </row>
    <row r="169" spans="4:8" ht="27.75" customHeight="1">
      <c r="D169" s="81">
        <f>인쇄영역_2015.11부터!D176</f>
        <v>42775</v>
      </c>
      <c r="E169" s="82">
        <f>인쇄영역_2015.11부터!E176</f>
        <v>6095657713</v>
      </c>
      <c r="F169" s="82">
        <f>인쇄영역_2015.11부터!F176</f>
        <v>8977340</v>
      </c>
      <c r="G169" s="83">
        <f>인쇄영역_2015.11부터!G176</f>
        <v>1.4727434548784349E-3</v>
      </c>
      <c r="H169" s="94">
        <f>인쇄영역_2015.11부터!H176</f>
        <v>0.1324328300283614</v>
      </c>
    </row>
    <row r="170" spans="4:8" ht="27.75" customHeight="1">
      <c r="D170" s="81">
        <f>인쇄영역_2015.11부터!D177</f>
        <v>42803</v>
      </c>
      <c r="E170" s="82">
        <f>인쇄영역_2015.11부터!E177</f>
        <v>5966990848</v>
      </c>
      <c r="F170" s="82">
        <f>인쇄영역_2015.11부터!F177</f>
        <v>28480520</v>
      </c>
      <c r="G170" s="83">
        <f>인쇄영역_2015.11부터!G177</f>
        <v>4.773012180762105E-3</v>
      </c>
      <c r="H170" s="94">
        <f>인쇄영역_2015.11부터!H177</f>
        <v>0.13720584220912349</v>
      </c>
    </row>
    <row r="171" spans="4:8" ht="27.75" customHeight="1">
      <c r="D171" s="81">
        <f>인쇄영역_2015.11부터!D178</f>
        <v>42838</v>
      </c>
      <c r="E171" s="82">
        <f>인쇄영역_2015.11부터!E178</f>
        <v>6152979790</v>
      </c>
      <c r="F171" s="82">
        <f>인쇄영역_2015.11부터!F178</f>
        <v>-84272586</v>
      </c>
      <c r="G171" s="84">
        <f>인쇄영역_2015.11부터!G178</f>
        <v>-1.3696223435832218E-2</v>
      </c>
      <c r="H171" s="94">
        <f>인쇄영역_2015.11부터!H178</f>
        <v>0.12350961877329128</v>
      </c>
    </row>
    <row r="172" spans="4:8" ht="27.75" customHeight="1">
      <c r="D172" s="81">
        <f>인쇄영역_2015.11부터!D179</f>
        <v>42866</v>
      </c>
      <c r="E172" s="82">
        <f>인쇄영역_2015.11부터!E179</f>
        <v>5555279389</v>
      </c>
      <c r="F172" s="82">
        <f>인쇄영역_2015.11부터!F179</f>
        <v>141299450</v>
      </c>
      <c r="G172" s="83">
        <f>인쇄영역_2015.11부터!G179</f>
        <v>2.5435165381562413E-2</v>
      </c>
      <c r="H172" s="94">
        <f>인쇄영역_2015.11부터!H179</f>
        <v>0.14894478415485368</v>
      </c>
    </row>
    <row r="173" spans="4:8" ht="27.75" customHeight="1">
      <c r="D173" s="81">
        <v>42894</v>
      </c>
      <c r="E173" s="82">
        <f>인쇄영역_2015.11부터!E180</f>
        <v>4051789714</v>
      </c>
      <c r="F173" s="82">
        <f>인쇄영역_2015.11부터!F180</f>
        <v>72062510</v>
      </c>
      <c r="G173" s="83">
        <f>인쇄영역_2015.11부터!G180</f>
        <v>1.778535291478851E-2</v>
      </c>
      <c r="H173" s="94">
        <f>인쇄영역_2015.11부터!H180</f>
        <v>0.16673013706964218</v>
      </c>
    </row>
    <row r="174" spans="4:8" ht="27.75" customHeight="1">
      <c r="D174" s="81">
        <v>42929</v>
      </c>
      <c r="E174" s="82">
        <f>인쇄영역_2015.11부터!E181</f>
        <v>4108218249</v>
      </c>
      <c r="F174" s="82">
        <f>인쇄영역_2015.11부터!F181</f>
        <v>142384400</v>
      </c>
      <c r="G174" s="83">
        <f>인쇄영역_2015.11부터!G181</f>
        <v>3.4658431312566809E-2</v>
      </c>
      <c r="H174" s="94">
        <f>인쇄영역_2015.11부터!H181</f>
        <v>0.20138856838220898</v>
      </c>
    </row>
    <row r="175" spans="4:8" ht="27.75" customHeight="1">
      <c r="D175" s="81">
        <v>42957</v>
      </c>
      <c r="E175" s="82">
        <f>인쇄영역_2015.11부터!E182</f>
        <v>4241815484</v>
      </c>
      <c r="F175" s="82">
        <f>인쇄영역_2015.11부터!F182</f>
        <v>-21938460</v>
      </c>
      <c r="G175" s="83">
        <f>인쇄영역_2015.11부터!G182</f>
        <v>-5.171950567569761E-3</v>
      </c>
      <c r="H175" s="94">
        <f>인쇄영역_2015.11부터!H182</f>
        <v>0.19621661781463923</v>
      </c>
    </row>
    <row r="176" spans="4:8" ht="27.75" customHeight="1">
      <c r="D176" s="81">
        <v>42992</v>
      </c>
      <c r="E176" s="82">
        <f>인쇄영역_2015.11부터!E183</f>
        <v>4069242792</v>
      </c>
      <c r="F176" s="82">
        <f>인쇄영역_2015.11부터!F183</f>
        <v>79681320</v>
      </c>
      <c r="G176" s="83">
        <f>인쇄영역_2015.11부터!G183</f>
        <v>1.9581362939722079E-2</v>
      </c>
      <c r="H176" s="94">
        <f>인쇄영역_2015.11부터!H183</f>
        <v>0.2157979807543613</v>
      </c>
    </row>
    <row r="177" spans="2:14" ht="27.75" customHeight="1">
      <c r="D177" s="81">
        <v>43020</v>
      </c>
      <c r="E177" s="82">
        <f>인쇄영역_2015.11부터!E184</f>
        <v>4153466254</v>
      </c>
      <c r="F177" s="82">
        <f>인쇄영역_2015.11부터!F184</f>
        <v>216323130</v>
      </c>
      <c r="G177" s="83">
        <f>인쇄영역_2015.11부터!G184</f>
        <v>5.2082553888976417E-2</v>
      </c>
      <c r="H177" s="94">
        <f>인쇄영역_2015.11부터!H184</f>
        <v>0.26788053464333772</v>
      </c>
    </row>
    <row r="178" spans="2:14" ht="27.75" customHeight="1">
      <c r="D178" s="81">
        <v>43048</v>
      </c>
      <c r="E178" s="82">
        <f>인쇄영역_2015.11부터!E185</f>
        <v>4352922083</v>
      </c>
      <c r="F178" s="82">
        <f>인쇄영역_2015.11부터!F185</f>
        <v>-45855370</v>
      </c>
      <c r="G178" s="83">
        <f>인쇄영역_2015.11부터!G185</f>
        <v>-1.0534387964141282E-2</v>
      </c>
      <c r="H178" s="94">
        <f>인쇄영역_2015.11부터!H185</f>
        <v>0.25734614667919642</v>
      </c>
    </row>
    <row r="179" spans="2:14" ht="27.75" customHeight="1">
      <c r="D179" s="81">
        <v>43083</v>
      </c>
      <c r="E179" s="82">
        <f>인쇄영역_2015.11부터!E186</f>
        <v>4271121754</v>
      </c>
      <c r="F179" s="82">
        <f>인쇄영역_2015.11부터!F186</f>
        <v>118564681</v>
      </c>
      <c r="G179" s="83">
        <f>인쇄영역_2015.11부터!G186</f>
        <v>2.7759611602961577E-2</v>
      </c>
      <c r="H179" s="94">
        <f>인쇄영역_2015.11부터!H186</f>
        <v>0.28510575828215801</v>
      </c>
    </row>
    <row r="180" spans="2:14" ht="20.25" customHeight="1">
      <c r="D180" s="85" t="s">
        <v>92</v>
      </c>
      <c r="E180" s="78"/>
      <c r="F180" s="78"/>
      <c r="G180" s="79"/>
      <c r="H180" s="80"/>
    </row>
    <row r="181" spans="2:14" ht="20.25" customHeight="1">
      <c r="D181" s="77"/>
      <c r="E181" s="78"/>
      <c r="F181" s="78"/>
      <c r="G181" s="79"/>
      <c r="H181" s="80"/>
    </row>
    <row r="182" spans="2:14" ht="27" customHeight="1">
      <c r="B182" s="1" t="s">
        <v>90</v>
      </c>
    </row>
    <row r="183" spans="2:14" ht="27" customHeight="1">
      <c r="B183" s="60"/>
      <c r="C183" s="61"/>
      <c r="D183" s="61"/>
      <c r="E183" s="61"/>
      <c r="F183" s="61"/>
      <c r="G183" s="61"/>
      <c r="H183" s="61"/>
      <c r="I183" s="61"/>
      <c r="J183" s="61"/>
      <c r="K183" s="61"/>
      <c r="L183" s="61"/>
      <c r="M183" s="61"/>
      <c r="N183" s="61"/>
    </row>
    <row r="184" spans="2:14" ht="27" customHeight="1">
      <c r="B184" s="41" t="s">
        <v>51</v>
      </c>
    </row>
    <row r="185" spans="2:14" ht="27" customHeight="1"/>
    <row r="186" spans="2:14" ht="27" customHeight="1"/>
    <row r="187" spans="2:14" ht="27" customHeight="1"/>
    <row r="188" spans="2:14" ht="27" customHeight="1"/>
    <row r="189" spans="2:14" ht="27" customHeight="1"/>
    <row r="190" spans="2:14" ht="27" customHeight="1"/>
    <row r="191" spans="2:14" ht="27" customHeight="1"/>
    <row r="192" spans="2:14" ht="27" customHeight="1"/>
    <row r="193" spans="2:14" ht="27" customHeight="1"/>
    <row r="194" spans="2:14" ht="27" customHeight="1"/>
    <row r="195" spans="2:14" ht="27" customHeight="1"/>
    <row r="196" spans="2:14" ht="27" customHeight="1"/>
    <row r="197" spans="2:14" ht="27" customHeight="1"/>
    <row r="198" spans="2:14" ht="27" customHeight="1">
      <c r="B198" s="129" t="s">
        <v>49</v>
      </c>
      <c r="C198" s="129"/>
      <c r="D198" s="129"/>
      <c r="E198" s="129"/>
      <c r="F198" s="129"/>
      <c r="G198" s="129"/>
      <c r="H198" s="129"/>
      <c r="I198" s="129"/>
      <c r="J198" s="129"/>
      <c r="K198" s="129"/>
      <c r="L198" s="129"/>
      <c r="M198" s="129"/>
      <c r="N198" s="129"/>
    </row>
    <row r="199" spans="2:14" ht="27" customHeight="1">
      <c r="B199" s="60"/>
      <c r="C199" s="61"/>
      <c r="D199" s="61"/>
      <c r="E199" s="61"/>
      <c r="F199" s="61"/>
      <c r="G199" s="61"/>
      <c r="H199" s="61"/>
      <c r="I199" s="61"/>
      <c r="J199" s="61"/>
      <c r="K199" s="61"/>
      <c r="L199" s="61"/>
      <c r="M199" s="61"/>
      <c r="N199" s="61"/>
    </row>
    <row r="200" spans="2:14" ht="27" customHeight="1"/>
    <row r="201" spans="2:14" ht="27" customHeight="1"/>
    <row r="202" spans="2:14" ht="27" customHeight="1"/>
    <row r="203" spans="2:14" ht="27" customHeight="1">
      <c r="B203" s="129" t="s">
        <v>49</v>
      </c>
      <c r="C203" s="129"/>
      <c r="D203" s="129"/>
      <c r="E203" s="129"/>
      <c r="F203" s="129"/>
      <c r="G203" s="129"/>
      <c r="H203" s="129"/>
      <c r="I203" s="129"/>
      <c r="J203" s="129"/>
      <c r="K203" s="129"/>
      <c r="L203" s="129"/>
      <c r="M203" s="129"/>
      <c r="N203" s="129"/>
    </row>
    <row r="204" spans="2:14" ht="27" customHeight="1"/>
    <row r="205" spans="2:14" ht="27" customHeight="1">
      <c r="B205" s="41" t="s">
        <v>52</v>
      </c>
    </row>
    <row r="206" spans="2:14" ht="27" customHeight="1"/>
    <row r="207" spans="2:14" ht="27" customHeight="1"/>
    <row r="208" spans="2:14" ht="27" customHeight="1"/>
    <row r="209" spans="2:14" ht="27" customHeight="1"/>
    <row r="210" spans="2:14" ht="27" customHeight="1"/>
    <row r="211" spans="2:14" ht="27" customHeight="1"/>
    <row r="212" spans="2:14" ht="27" customHeight="1"/>
    <row r="213" spans="2:14" ht="27" customHeight="1"/>
    <row r="214" spans="2:14" ht="27" customHeight="1"/>
    <row r="215" spans="2:14" ht="27" customHeight="1"/>
    <row r="216" spans="2:14" ht="27" customHeight="1"/>
    <row r="217" spans="2:14" ht="27" customHeight="1"/>
    <row r="218" spans="2:14" ht="27" customHeight="1"/>
    <row r="219" spans="2:14" ht="27" customHeight="1"/>
    <row r="220" spans="2:14" ht="27" customHeight="1"/>
    <row r="221" spans="2:14" ht="27" customHeight="1">
      <c r="B221" s="129" t="s">
        <v>49</v>
      </c>
      <c r="C221" s="129"/>
      <c r="D221" s="129"/>
      <c r="E221" s="129"/>
      <c r="F221" s="129"/>
      <c r="G221" s="129"/>
      <c r="H221" s="129"/>
      <c r="I221" s="129"/>
      <c r="J221" s="129"/>
      <c r="K221" s="129"/>
      <c r="L221" s="129"/>
      <c r="M221" s="129"/>
      <c r="N221" s="129"/>
    </row>
    <row r="222" spans="2:14" ht="27" customHeight="1">
      <c r="B222" s="129" t="s">
        <v>49</v>
      </c>
      <c r="C222" s="129"/>
      <c r="D222" s="129"/>
      <c r="E222" s="129"/>
      <c r="F222" s="129"/>
      <c r="G222" s="129"/>
      <c r="H222" s="129"/>
      <c r="I222" s="129"/>
      <c r="J222" s="129"/>
      <c r="K222" s="129"/>
      <c r="L222" s="129"/>
      <c r="M222" s="129"/>
      <c r="N222" s="129"/>
    </row>
    <row r="223" spans="2:14" ht="27" customHeight="1"/>
    <row r="224" spans="2:14" ht="27" customHeight="1">
      <c r="B224" s="41" t="s">
        <v>53</v>
      </c>
    </row>
    <row r="225" ht="27" customHeight="1"/>
    <row r="226" ht="27" customHeight="1"/>
    <row r="227" ht="27" customHeight="1"/>
    <row r="228" ht="27" customHeight="1"/>
    <row r="229" ht="27" customHeight="1"/>
    <row r="230" ht="27" customHeight="1"/>
    <row r="231" ht="27" customHeight="1"/>
    <row r="232" ht="27" customHeight="1"/>
    <row r="233" ht="27" customHeight="1"/>
    <row r="234" ht="27" customHeight="1"/>
    <row r="235" ht="27" customHeight="1"/>
    <row r="236" ht="27" customHeight="1"/>
    <row r="237" ht="27" customHeight="1"/>
    <row r="238" ht="27" customHeight="1"/>
    <row r="239" ht="27" customHeight="1"/>
    <row r="240" ht="27" customHeight="1"/>
    <row r="241" spans="2:14" ht="27" customHeight="1">
      <c r="B241" s="129" t="s">
        <v>49</v>
      </c>
      <c r="C241" s="129"/>
      <c r="D241" s="129"/>
      <c r="E241" s="129"/>
      <c r="F241" s="129"/>
      <c r="G241" s="129"/>
      <c r="H241" s="129"/>
      <c r="I241" s="129"/>
      <c r="J241" s="129"/>
      <c r="K241" s="129"/>
      <c r="L241" s="129"/>
      <c r="M241" s="129"/>
      <c r="N241" s="129"/>
    </row>
    <row r="242" spans="2:14" ht="27" customHeight="1"/>
    <row r="243" spans="2:14" ht="27" customHeight="1">
      <c r="B243" s="41" t="s">
        <v>54</v>
      </c>
    </row>
    <row r="244" spans="2:14" ht="27" customHeight="1"/>
    <row r="245" spans="2:14" ht="27" customHeight="1"/>
    <row r="246" spans="2:14" ht="27" customHeight="1"/>
    <row r="247" spans="2:14" ht="27" customHeight="1"/>
    <row r="248" spans="2:14" ht="27" customHeight="1"/>
    <row r="249" spans="2:14" ht="27" customHeight="1"/>
    <row r="250" spans="2:14" ht="27" customHeight="1"/>
    <row r="251" spans="2:14" ht="27" customHeight="1"/>
    <row r="252" spans="2:14" ht="27" customHeight="1"/>
    <row r="253" spans="2:14" ht="27" customHeight="1"/>
    <row r="254" spans="2:14" ht="27" customHeight="1"/>
    <row r="255" spans="2:14" ht="27" customHeight="1"/>
    <row r="256" spans="2:14" ht="27" customHeight="1"/>
    <row r="257" spans="2:14" ht="27" customHeight="1"/>
    <row r="258" spans="2:14" ht="27" customHeight="1"/>
    <row r="259" spans="2:14" ht="27" customHeight="1"/>
    <row r="260" spans="2:14" ht="27" customHeight="1">
      <c r="B260" s="129" t="s">
        <v>49</v>
      </c>
      <c r="C260" s="129"/>
      <c r="D260" s="129"/>
      <c r="E260" s="129"/>
      <c r="F260" s="129"/>
      <c r="G260" s="129"/>
      <c r="H260" s="129"/>
      <c r="I260" s="129"/>
      <c r="J260" s="129"/>
      <c r="K260" s="129"/>
      <c r="L260" s="129"/>
      <c r="M260" s="129"/>
      <c r="N260" s="129"/>
    </row>
    <row r="261" spans="2:14" ht="27" customHeight="1">
      <c r="B261" s="60"/>
      <c r="C261" s="61"/>
      <c r="D261" s="61"/>
      <c r="E261" s="61"/>
      <c r="F261" s="61"/>
      <c r="G261" s="61"/>
      <c r="H261" s="61"/>
      <c r="I261" s="61"/>
      <c r="J261" s="61"/>
      <c r="K261" s="61"/>
      <c r="L261" s="61"/>
      <c r="M261" s="61"/>
      <c r="N261" s="61"/>
    </row>
    <row r="262" spans="2:14" ht="27" customHeight="1">
      <c r="B262" s="60"/>
      <c r="C262" s="61"/>
      <c r="D262" s="61"/>
      <c r="E262" s="61"/>
      <c r="F262" s="61"/>
      <c r="G262" s="61"/>
      <c r="H262" s="61"/>
      <c r="I262" s="61"/>
      <c r="J262" s="61"/>
      <c r="K262" s="61"/>
      <c r="L262" s="61"/>
      <c r="M262" s="61"/>
      <c r="N262" s="61"/>
    </row>
    <row r="263" spans="2:14" ht="27" customHeight="1">
      <c r="B263" s="41" t="s">
        <v>55</v>
      </c>
    </row>
    <row r="264" spans="2:14" ht="27" customHeight="1"/>
    <row r="265" spans="2:14" ht="27" customHeight="1"/>
    <row r="266" spans="2:14" ht="27" customHeight="1"/>
    <row r="267" spans="2:14" ht="27" customHeight="1"/>
    <row r="268" spans="2:14" ht="27" customHeight="1"/>
    <row r="269" spans="2:14" ht="27" customHeight="1"/>
    <row r="270" spans="2:14" ht="27" customHeight="1"/>
    <row r="271" spans="2:14" ht="27" customHeight="1"/>
    <row r="272" spans="2:14" ht="27" customHeight="1"/>
    <row r="273" spans="2:14" ht="27" customHeight="1"/>
    <row r="274" spans="2:14" ht="27" customHeight="1"/>
    <row r="275" spans="2:14" ht="27" customHeight="1"/>
    <row r="276" spans="2:14" ht="27" customHeight="1"/>
    <row r="277" spans="2:14" ht="27" customHeight="1"/>
    <row r="278" spans="2:14" ht="27" customHeight="1"/>
    <row r="279" spans="2:14" ht="27" customHeight="1">
      <c r="B279" s="129" t="s">
        <v>49</v>
      </c>
      <c r="C279" s="129"/>
      <c r="D279" s="129"/>
      <c r="E279" s="129"/>
      <c r="F279" s="129"/>
      <c r="G279" s="129"/>
      <c r="H279" s="129"/>
      <c r="I279" s="129"/>
      <c r="J279" s="129"/>
      <c r="K279" s="129"/>
      <c r="L279" s="129"/>
      <c r="M279" s="129"/>
      <c r="N279" s="129"/>
    </row>
    <row r="280" spans="2:14" ht="27" customHeight="1">
      <c r="B280" s="129" t="s">
        <v>49</v>
      </c>
      <c r="C280" s="129"/>
      <c r="D280" s="129"/>
      <c r="E280" s="129"/>
      <c r="F280" s="129"/>
      <c r="G280" s="129"/>
      <c r="H280" s="129"/>
      <c r="I280" s="129"/>
      <c r="J280" s="129"/>
      <c r="K280" s="129"/>
      <c r="L280" s="129"/>
      <c r="M280" s="129"/>
      <c r="N280" s="129"/>
    </row>
    <row r="281" spans="2:14" ht="27" customHeight="1"/>
    <row r="282" spans="2:14" ht="27" customHeight="1">
      <c r="B282" s="41" t="s">
        <v>56</v>
      </c>
    </row>
    <row r="283" spans="2:14" ht="27" customHeight="1"/>
    <row r="284" spans="2:14" ht="27" customHeight="1"/>
    <row r="285" spans="2:14" ht="27" customHeight="1"/>
    <row r="286" spans="2:14" ht="27" customHeight="1"/>
    <row r="287" spans="2:14" ht="27" customHeight="1"/>
    <row r="288" spans="2:14" ht="27" customHeight="1"/>
    <row r="289" spans="2:14" ht="27" customHeight="1"/>
    <row r="290" spans="2:14" ht="27" customHeight="1"/>
    <row r="291" spans="2:14" ht="27" customHeight="1"/>
    <row r="292" spans="2:14" ht="27" customHeight="1"/>
    <row r="293" spans="2:14" ht="27" customHeight="1"/>
    <row r="294" spans="2:14" ht="27" customHeight="1"/>
    <row r="295" spans="2:14" ht="27" customHeight="1"/>
    <row r="296" spans="2:14" ht="27" customHeight="1"/>
    <row r="297" spans="2:14" ht="27" customHeight="1"/>
    <row r="298" spans="2:14" ht="27" customHeight="1"/>
    <row r="299" spans="2:14" ht="27" customHeight="1">
      <c r="B299" s="129" t="s">
        <v>49</v>
      </c>
      <c r="C299" s="129"/>
      <c r="D299" s="129"/>
      <c r="E299" s="129"/>
      <c r="F299" s="129"/>
      <c r="G299" s="129"/>
      <c r="H299" s="129"/>
      <c r="I299" s="129"/>
      <c r="J299" s="129"/>
      <c r="K299" s="129"/>
      <c r="L299" s="129"/>
      <c r="M299" s="129"/>
      <c r="N299" s="129"/>
    </row>
    <row r="300" spans="2:14" ht="27" customHeight="1"/>
    <row r="301" spans="2:14" ht="27" customHeight="1"/>
    <row r="302" spans="2:14" ht="27" customHeight="1">
      <c r="B302" s="41" t="s">
        <v>57</v>
      </c>
    </row>
    <row r="303" spans="2:14" ht="27" customHeight="1"/>
    <row r="304" spans="2:14" ht="27" customHeight="1"/>
    <row r="305" spans="2:14" ht="27" customHeight="1"/>
    <row r="306" spans="2:14" ht="27" customHeight="1"/>
    <row r="307" spans="2:14" ht="27" customHeight="1"/>
    <row r="308" spans="2:14" ht="27" customHeight="1"/>
    <row r="309" spans="2:14" ht="27" customHeight="1"/>
    <row r="310" spans="2:14" ht="27" customHeight="1"/>
    <row r="311" spans="2:14" ht="27" customHeight="1"/>
    <row r="312" spans="2:14" ht="27" customHeight="1"/>
    <row r="313" spans="2:14" ht="27" customHeight="1"/>
    <row r="314" spans="2:14" ht="27" customHeight="1"/>
    <row r="315" spans="2:14" ht="27" customHeight="1"/>
    <row r="316" spans="2:14" ht="27" customHeight="1"/>
    <row r="317" spans="2:14" ht="27" customHeight="1"/>
    <row r="318" spans="2:14" ht="27" customHeight="1"/>
    <row r="319" spans="2:14" ht="27" customHeight="1">
      <c r="B319" s="129" t="s">
        <v>49</v>
      </c>
      <c r="C319" s="129"/>
      <c r="D319" s="129"/>
      <c r="E319" s="129"/>
      <c r="F319" s="129"/>
      <c r="G319" s="129"/>
      <c r="H319" s="129"/>
      <c r="I319" s="129"/>
      <c r="J319" s="129"/>
      <c r="K319" s="129"/>
      <c r="L319" s="129"/>
      <c r="M319" s="129"/>
      <c r="N319" s="129"/>
    </row>
    <row r="320" spans="2:14" ht="27" customHeight="1"/>
    <row r="321" spans="2:2" ht="27" customHeight="1"/>
    <row r="322" spans="2:2" ht="27" customHeight="1">
      <c r="B322" s="41" t="s">
        <v>58</v>
      </c>
    </row>
    <row r="323" spans="2:2" ht="27" customHeight="1"/>
    <row r="324" spans="2:2" ht="27" customHeight="1"/>
    <row r="325" spans="2:2" ht="27" customHeight="1"/>
    <row r="326" spans="2:2" ht="27" customHeight="1"/>
    <row r="327" spans="2:2" ht="27" customHeight="1"/>
    <row r="328" spans="2:2" ht="27" customHeight="1"/>
    <row r="329" spans="2:2" ht="27" customHeight="1"/>
    <row r="330" spans="2:2" ht="27" customHeight="1"/>
    <row r="331" spans="2:2" ht="27" customHeight="1"/>
    <row r="332" spans="2:2" ht="27" customHeight="1"/>
    <row r="333" spans="2:2" ht="27" customHeight="1"/>
    <row r="334" spans="2:2" ht="27" customHeight="1"/>
    <row r="335" spans="2:2" ht="27" customHeight="1"/>
    <row r="336" spans="2:2" ht="27" customHeight="1"/>
    <row r="337" spans="2:14" ht="27" customHeight="1"/>
    <row r="338" spans="2:14" ht="27" customHeight="1">
      <c r="B338" s="129" t="s">
        <v>49</v>
      </c>
      <c r="C338" s="129"/>
      <c r="D338" s="129"/>
      <c r="E338" s="129"/>
      <c r="F338" s="129"/>
      <c r="G338" s="129"/>
      <c r="H338" s="129"/>
      <c r="I338" s="129"/>
      <c r="J338" s="129"/>
      <c r="K338" s="129"/>
      <c r="L338" s="129"/>
      <c r="M338" s="129"/>
      <c r="N338" s="129"/>
    </row>
    <row r="339" spans="2:14" ht="27" customHeight="1">
      <c r="B339" s="129" t="s">
        <v>49</v>
      </c>
      <c r="C339" s="129"/>
      <c r="D339" s="129"/>
      <c r="E339" s="129"/>
      <c r="F339" s="129"/>
      <c r="G339" s="129"/>
      <c r="H339" s="129"/>
      <c r="I339" s="129"/>
      <c r="J339" s="129"/>
      <c r="K339" s="129"/>
      <c r="L339" s="129"/>
      <c r="M339" s="129"/>
      <c r="N339" s="129"/>
    </row>
    <row r="340" spans="2:14" ht="27" customHeight="1"/>
    <row r="341" spans="2:14" ht="27" customHeight="1">
      <c r="B341" s="41" t="s">
        <v>59</v>
      </c>
    </row>
    <row r="342" spans="2:14" ht="27" customHeight="1"/>
    <row r="343" spans="2:14" ht="27" customHeight="1"/>
    <row r="344" spans="2:14" ht="27" customHeight="1"/>
    <row r="345" spans="2:14" ht="27" customHeight="1"/>
    <row r="346" spans="2:14" ht="27" customHeight="1"/>
    <row r="347" spans="2:14" ht="27" customHeight="1"/>
    <row r="348" spans="2:14" ht="27" customHeight="1"/>
    <row r="349" spans="2:14" ht="27" customHeight="1"/>
    <row r="350" spans="2:14" ht="27" customHeight="1"/>
    <row r="351" spans="2:14" ht="27" customHeight="1"/>
    <row r="352" spans="2:14" ht="27" customHeight="1"/>
    <row r="353" spans="2:14" ht="27" customHeight="1"/>
    <row r="354" spans="2:14" ht="27" customHeight="1"/>
    <row r="355" spans="2:14" ht="27" customHeight="1"/>
    <row r="356" spans="2:14" ht="27" customHeight="1"/>
    <row r="357" spans="2:14" ht="27" customHeight="1">
      <c r="B357" s="129" t="s">
        <v>49</v>
      </c>
      <c r="C357" s="129"/>
      <c r="D357" s="129"/>
      <c r="E357" s="129"/>
      <c r="F357" s="129"/>
      <c r="G357" s="129"/>
      <c r="H357" s="129"/>
      <c r="I357" s="129"/>
      <c r="J357" s="129"/>
      <c r="K357" s="129"/>
      <c r="L357" s="129"/>
      <c r="M357" s="129"/>
      <c r="N357" s="129"/>
    </row>
    <row r="358" spans="2:14" ht="27" customHeight="1">
      <c r="B358" s="129" t="s">
        <v>49</v>
      </c>
      <c r="C358" s="129"/>
      <c r="D358" s="129"/>
      <c r="E358" s="129"/>
      <c r="F358" s="129"/>
      <c r="G358" s="129"/>
      <c r="H358" s="129"/>
      <c r="I358" s="129"/>
      <c r="J358" s="129"/>
      <c r="K358" s="129"/>
      <c r="L358" s="129"/>
      <c r="M358" s="129"/>
      <c r="N358" s="129"/>
    </row>
    <row r="359" spans="2:14" ht="27" customHeight="1"/>
    <row r="360" spans="2:14" ht="27" customHeight="1">
      <c r="B360" s="41" t="s">
        <v>60</v>
      </c>
    </row>
    <row r="361" spans="2:14" ht="27" customHeight="1"/>
    <row r="362" spans="2:14" ht="27" customHeight="1"/>
    <row r="363" spans="2:14" ht="27" customHeight="1"/>
    <row r="364" spans="2:14" ht="27" customHeight="1"/>
    <row r="365" spans="2:14" ht="27" customHeight="1"/>
    <row r="366" spans="2:14" ht="27" customHeight="1"/>
    <row r="367" spans="2:14" ht="27" customHeight="1"/>
    <row r="368" spans="2:14" ht="27" customHeight="1"/>
    <row r="369" spans="2:14" ht="27" customHeight="1"/>
    <row r="370" spans="2:14" ht="27" customHeight="1"/>
    <row r="371" spans="2:14" ht="27" customHeight="1"/>
    <row r="372" spans="2:14" ht="27" customHeight="1"/>
    <row r="373" spans="2:14" ht="27" customHeight="1"/>
    <row r="374" spans="2:14" ht="27" customHeight="1"/>
    <row r="375" spans="2:14" ht="27" customHeight="1"/>
    <row r="376" spans="2:14" ht="27" customHeight="1"/>
    <row r="377" spans="2:14" ht="27" customHeight="1">
      <c r="B377" s="129" t="s">
        <v>49</v>
      </c>
      <c r="C377" s="129"/>
      <c r="D377" s="129"/>
      <c r="E377" s="129"/>
      <c r="F377" s="129"/>
      <c r="G377" s="129"/>
      <c r="H377" s="129"/>
      <c r="I377" s="129"/>
      <c r="J377" s="129"/>
      <c r="K377" s="129"/>
      <c r="L377" s="129"/>
      <c r="M377" s="129"/>
      <c r="N377" s="129"/>
    </row>
    <row r="378" spans="2:14" ht="27" customHeight="1">
      <c r="B378" s="60"/>
      <c r="C378" s="61"/>
      <c r="D378" s="61"/>
      <c r="E378" s="61"/>
      <c r="F378" s="61"/>
      <c r="G378" s="61"/>
      <c r="H378" s="61"/>
      <c r="I378" s="61"/>
      <c r="J378" s="61"/>
      <c r="K378" s="61"/>
      <c r="L378" s="61"/>
      <c r="M378" s="61"/>
      <c r="N378" s="61"/>
    </row>
    <row r="379" spans="2:14" ht="27" customHeight="1">
      <c r="B379" s="41" t="s">
        <v>61</v>
      </c>
    </row>
    <row r="380" spans="2:14" ht="27" customHeight="1"/>
    <row r="381" spans="2:14" ht="27" customHeight="1"/>
    <row r="382" spans="2:14" ht="27" customHeight="1"/>
    <row r="383" spans="2:14" ht="27" customHeight="1"/>
    <row r="384" spans="2:14" ht="27" customHeight="1"/>
    <row r="385" spans="2:14" ht="27" customHeight="1"/>
    <row r="386" spans="2:14" ht="27" customHeight="1"/>
    <row r="387" spans="2:14" ht="27" customHeight="1"/>
    <row r="388" spans="2:14" ht="27" customHeight="1"/>
    <row r="389" spans="2:14" ht="27" customHeight="1"/>
    <row r="390" spans="2:14" ht="27" customHeight="1"/>
    <row r="391" spans="2:14" ht="27" customHeight="1"/>
    <row r="392" spans="2:14" ht="27" customHeight="1"/>
    <row r="393" spans="2:14" ht="27" customHeight="1"/>
    <row r="394" spans="2:14" ht="27" customHeight="1"/>
    <row r="395" spans="2:14" ht="27" customHeight="1"/>
    <row r="396" spans="2:14" ht="27" customHeight="1">
      <c r="B396" s="129" t="s">
        <v>49</v>
      </c>
      <c r="C396" s="129"/>
      <c r="D396" s="129"/>
      <c r="E396" s="129"/>
      <c r="F396" s="129"/>
      <c r="G396" s="129"/>
      <c r="H396" s="129"/>
      <c r="I396" s="129"/>
      <c r="J396" s="129"/>
      <c r="K396" s="129"/>
      <c r="L396" s="129"/>
      <c r="M396" s="129"/>
      <c r="N396" s="129"/>
    </row>
    <row r="397" spans="2:14" ht="27" customHeight="1"/>
    <row r="398" spans="2:14" ht="27" customHeight="1">
      <c r="B398" s="41" t="s">
        <v>62</v>
      </c>
    </row>
    <row r="399" spans="2:14" ht="27" customHeight="1"/>
    <row r="400" spans="2:14" ht="27" customHeight="1"/>
    <row r="401" spans="2:14" ht="27" customHeight="1"/>
    <row r="402" spans="2:14" ht="27" customHeight="1"/>
    <row r="403" spans="2:14" ht="27" customHeight="1"/>
    <row r="404" spans="2:14" ht="27" customHeight="1"/>
    <row r="405" spans="2:14" ht="27" customHeight="1"/>
    <row r="406" spans="2:14" ht="27" customHeight="1"/>
    <row r="407" spans="2:14" ht="27" customHeight="1"/>
    <row r="408" spans="2:14" ht="27" customHeight="1"/>
    <row r="409" spans="2:14" ht="27" customHeight="1"/>
    <row r="410" spans="2:14" ht="27" customHeight="1"/>
    <row r="411" spans="2:14" ht="27" customHeight="1"/>
    <row r="412" spans="2:14" ht="27" customHeight="1"/>
    <row r="413" spans="2:14" ht="27" customHeight="1"/>
    <row r="414" spans="2:14" ht="27" customHeight="1"/>
    <row r="415" spans="2:14" ht="27" customHeight="1">
      <c r="B415" s="129" t="s">
        <v>49</v>
      </c>
      <c r="C415" s="129"/>
      <c r="D415" s="129"/>
      <c r="E415" s="129"/>
      <c r="F415" s="129"/>
      <c r="G415" s="129"/>
      <c r="H415" s="129"/>
      <c r="I415" s="129"/>
      <c r="J415" s="129"/>
      <c r="K415" s="129"/>
      <c r="L415" s="129"/>
      <c r="M415" s="129"/>
      <c r="N415" s="129"/>
    </row>
    <row r="416" spans="2:14" ht="27" customHeight="1"/>
    <row r="417" spans="2:14" ht="27" customHeight="1">
      <c r="B417" s="41" t="s">
        <v>65</v>
      </c>
    </row>
    <row r="418" spans="2:14" ht="27" customHeight="1"/>
    <row r="419" spans="2:14" ht="27" customHeight="1"/>
    <row r="420" spans="2:14" ht="27" customHeight="1"/>
    <row r="421" spans="2:14" ht="27" customHeight="1"/>
    <row r="422" spans="2:14" ht="27" customHeight="1"/>
    <row r="423" spans="2:14" ht="27" customHeight="1"/>
    <row r="424" spans="2:14" ht="27" customHeight="1"/>
    <row r="425" spans="2:14" ht="27" customHeight="1"/>
    <row r="426" spans="2:14" ht="27" customHeight="1"/>
    <row r="427" spans="2:14" ht="27" customHeight="1"/>
    <row r="428" spans="2:14" ht="27" customHeight="1"/>
    <row r="429" spans="2:14" ht="27" customHeight="1"/>
    <row r="430" spans="2:14" ht="27" customHeight="1"/>
    <row r="431" spans="2:14" ht="27" customHeight="1"/>
    <row r="432" spans="2:14" ht="27" customHeight="1">
      <c r="B432" s="129" t="s">
        <v>49</v>
      </c>
      <c r="C432" s="129"/>
      <c r="D432" s="129"/>
      <c r="E432" s="129"/>
      <c r="F432" s="129"/>
      <c r="G432" s="129"/>
      <c r="H432" s="129"/>
      <c r="I432" s="129"/>
      <c r="J432" s="129"/>
      <c r="K432" s="129"/>
      <c r="L432" s="129"/>
      <c r="M432" s="129"/>
      <c r="N432" s="129"/>
    </row>
    <row r="433" spans="2:2" ht="27" customHeight="1"/>
    <row r="434" spans="2:2" ht="27" customHeight="1">
      <c r="B434" s="41" t="s">
        <v>70</v>
      </c>
    </row>
    <row r="435" spans="2:2" ht="27" customHeight="1"/>
    <row r="436" spans="2:2" ht="27" customHeight="1"/>
    <row r="437" spans="2:2" ht="27" customHeight="1"/>
    <row r="438" spans="2:2" ht="27" customHeight="1"/>
    <row r="439" spans="2:2" ht="27" customHeight="1"/>
    <row r="440" spans="2:2" ht="27" customHeight="1"/>
    <row r="455" spans="2:14" ht="27" customHeight="1">
      <c r="B455" s="129" t="s">
        <v>49</v>
      </c>
      <c r="C455" s="129"/>
      <c r="D455" s="129"/>
      <c r="E455" s="129"/>
      <c r="F455" s="129"/>
      <c r="G455" s="129"/>
      <c r="H455" s="129"/>
      <c r="I455" s="129"/>
      <c r="J455" s="129"/>
      <c r="K455" s="129"/>
      <c r="L455" s="129"/>
      <c r="M455" s="129"/>
      <c r="N455" s="129"/>
    </row>
    <row r="456" spans="2:14" ht="27" customHeight="1"/>
    <row r="457" spans="2:14" ht="27" customHeight="1">
      <c r="B457" s="41" t="s">
        <v>103</v>
      </c>
    </row>
    <row r="458" spans="2:14" ht="27" customHeight="1"/>
    <row r="459" spans="2:14" ht="27" customHeight="1"/>
    <row r="460" spans="2:14" ht="27" customHeight="1"/>
    <row r="461" spans="2:14" ht="27" customHeight="1"/>
    <row r="462" spans="2:14" ht="27" customHeight="1"/>
    <row r="463" spans="2:14" ht="27" customHeight="1"/>
    <row r="478" spans="2:14" ht="27" customHeight="1">
      <c r="B478" s="129" t="s">
        <v>49</v>
      </c>
      <c r="C478" s="129"/>
      <c r="D478" s="129"/>
      <c r="E478" s="129"/>
      <c r="F478" s="129"/>
      <c r="G478" s="129"/>
      <c r="H478" s="129"/>
      <c r="I478" s="129"/>
      <c r="J478" s="129"/>
      <c r="K478" s="129"/>
      <c r="L478" s="129"/>
      <c r="M478" s="129"/>
      <c r="N478" s="129"/>
    </row>
    <row r="479" spans="2:14" ht="27" customHeight="1"/>
    <row r="480" spans="2:14" ht="27" customHeight="1">
      <c r="B480" s="41" t="s">
        <v>107</v>
      </c>
    </row>
    <row r="481" ht="27" customHeight="1"/>
    <row r="482" ht="27" customHeight="1"/>
    <row r="483" ht="27" customHeight="1"/>
    <row r="484" ht="27" customHeight="1"/>
    <row r="485" ht="27" customHeight="1"/>
    <row r="486" ht="27" customHeight="1"/>
    <row r="499" spans="2:14" ht="27" customHeight="1">
      <c r="B499" s="129" t="s">
        <v>49</v>
      </c>
      <c r="C499" s="129"/>
      <c r="D499" s="129"/>
      <c r="E499" s="129"/>
      <c r="F499" s="129"/>
      <c r="G499" s="129"/>
      <c r="H499" s="129"/>
      <c r="I499" s="129"/>
      <c r="J499" s="129"/>
      <c r="K499" s="129"/>
      <c r="L499" s="129"/>
      <c r="M499" s="129"/>
      <c r="N499" s="129"/>
    </row>
    <row r="501" spans="2:14" ht="24.75" customHeight="1">
      <c r="B501" s="41" t="s">
        <v>116</v>
      </c>
    </row>
    <row r="520" spans="2:14">
      <c r="B520" s="129"/>
      <c r="C520" s="129"/>
      <c r="D520" s="129"/>
      <c r="E520" s="129"/>
      <c r="F520" s="129"/>
      <c r="G520" s="129"/>
      <c r="H520" s="129"/>
      <c r="I520" s="129"/>
      <c r="J520" s="129"/>
      <c r="K520" s="129"/>
      <c r="L520" s="129"/>
      <c r="M520" s="129"/>
      <c r="N520" s="129"/>
    </row>
    <row r="524" spans="2:14" ht="31.5" customHeight="1">
      <c r="B524" s="167" t="s">
        <v>117</v>
      </c>
      <c r="C524" s="167"/>
      <c r="D524" s="167"/>
      <c r="E524" s="167"/>
      <c r="F524" s="167"/>
      <c r="G524" s="167"/>
      <c r="H524" s="167"/>
      <c r="I524" s="167"/>
      <c r="J524" s="167"/>
      <c r="K524" s="167"/>
    </row>
    <row r="526" spans="2:14" ht="25.5" customHeight="1">
      <c r="B526" s="116" t="s">
        <v>126</v>
      </c>
    </row>
    <row r="550" spans="2:2" ht="24.75" customHeight="1">
      <c r="B550" s="117" t="s">
        <v>128</v>
      </c>
    </row>
    <row r="552" spans="2:2" ht="17.25">
      <c r="B552" s="116" t="s">
        <v>136</v>
      </c>
    </row>
    <row r="578" spans="2:2">
      <c r="B578" s="117" t="s">
        <v>141</v>
      </c>
    </row>
    <row r="580" spans="2:2" ht="17.25">
      <c r="B580" s="116" t="s">
        <v>140</v>
      </c>
    </row>
    <row r="606" spans="2:2">
      <c r="B606" s="117"/>
    </row>
    <row r="607" spans="2:2">
      <c r="B607" t="s">
        <v>144</v>
      </c>
    </row>
    <row r="609" spans="2:2" ht="17.25">
      <c r="B609" s="116" t="s">
        <v>145</v>
      </c>
    </row>
    <row r="635" spans="2:10">
      <c r="B635" s="119" t="s">
        <v>144</v>
      </c>
      <c r="C635" s="119"/>
      <c r="D635" s="119"/>
      <c r="E635" s="119"/>
      <c r="F635" s="119"/>
      <c r="G635" s="119"/>
      <c r="H635" s="119"/>
      <c r="I635" s="119"/>
      <c r="J635" s="119"/>
    </row>
    <row r="637" spans="2:10" ht="17.25">
      <c r="B637" s="116" t="s">
        <v>152</v>
      </c>
    </row>
    <row r="669" spans="2:2">
      <c r="B669" s="62" t="s">
        <v>153</v>
      </c>
    </row>
    <row r="671" spans="2:2" ht="17.25">
      <c r="B671" s="116" t="s">
        <v>159</v>
      </c>
    </row>
    <row r="703" spans="2:2">
      <c r="B703" s="62" t="s">
        <v>117</v>
      </c>
    </row>
    <row r="705" spans="2:2" ht="17.25">
      <c r="B705" s="116" t="s">
        <v>161</v>
      </c>
    </row>
    <row r="733" spans="2:2">
      <c r="B733" s="62" t="s">
        <v>151</v>
      </c>
    </row>
    <row r="735" spans="2:2" ht="17.25">
      <c r="B735" s="116" t="s">
        <v>166</v>
      </c>
    </row>
    <row r="763" spans="2:2">
      <c r="B763" s="62" t="s">
        <v>151</v>
      </c>
    </row>
  </sheetData>
  <mergeCells count="82">
    <mergeCell ref="F53:G53"/>
    <mergeCell ref="I53:J53"/>
    <mergeCell ref="F54:G54"/>
    <mergeCell ref="I54:J54"/>
    <mergeCell ref="B478:N478"/>
    <mergeCell ref="F55:G55"/>
    <mergeCell ref="I55:J55"/>
    <mergeCell ref="F59:G59"/>
    <mergeCell ref="I59:J59"/>
    <mergeCell ref="F56:G56"/>
    <mergeCell ref="I56:J56"/>
    <mergeCell ref="F57:G57"/>
    <mergeCell ref="I57:J57"/>
    <mergeCell ref="F58:G58"/>
    <mergeCell ref="I58:J58"/>
    <mergeCell ref="B203:N203"/>
    <mergeCell ref="F48:G48"/>
    <mergeCell ref="I48:J48"/>
    <mergeCell ref="F49:G49"/>
    <mergeCell ref="I49:J49"/>
    <mergeCell ref="B432:N432"/>
    <mergeCell ref="F50:G50"/>
    <mergeCell ref="I50:J50"/>
    <mergeCell ref="F51:G51"/>
    <mergeCell ref="I51:J51"/>
    <mergeCell ref="F52:G52"/>
    <mergeCell ref="I52:J52"/>
    <mergeCell ref="B396:N396"/>
    <mergeCell ref="B415:N415"/>
    <mergeCell ref="B280:N280"/>
    <mergeCell ref="B299:N299"/>
    <mergeCell ref="B319:N319"/>
    <mergeCell ref="H7:H8"/>
    <mergeCell ref="I7:I8"/>
    <mergeCell ref="D36:I36"/>
    <mergeCell ref="F37:G38"/>
    <mergeCell ref="I37:J38"/>
    <mergeCell ref="F47:G47"/>
    <mergeCell ref="F39:G39"/>
    <mergeCell ref="I39:J39"/>
    <mergeCell ref="F40:G40"/>
    <mergeCell ref="I40:J40"/>
    <mergeCell ref="F41:G41"/>
    <mergeCell ref="I41:J41"/>
    <mergeCell ref="I47:J47"/>
    <mergeCell ref="F44:G44"/>
    <mergeCell ref="I44:J44"/>
    <mergeCell ref="F45:G45"/>
    <mergeCell ref="I45:J45"/>
    <mergeCell ref="F46:G46"/>
    <mergeCell ref="I46:J46"/>
    <mergeCell ref="K7:K8"/>
    <mergeCell ref="D60:J60"/>
    <mergeCell ref="D33:E33"/>
    <mergeCell ref="D37:D38"/>
    <mergeCell ref="E37:E38"/>
    <mergeCell ref="H37:H38"/>
    <mergeCell ref="D32:E32"/>
    <mergeCell ref="D7:D8"/>
    <mergeCell ref="E7:E8"/>
    <mergeCell ref="F7:F8"/>
    <mergeCell ref="J7:J8"/>
    <mergeCell ref="G7:G8"/>
    <mergeCell ref="F42:G42"/>
    <mergeCell ref="I42:J42"/>
    <mergeCell ref="F43:G43"/>
    <mergeCell ref="I43:J43"/>
    <mergeCell ref="B198:N198"/>
    <mergeCell ref="B260:N260"/>
    <mergeCell ref="B279:N279"/>
    <mergeCell ref="B455:N455"/>
    <mergeCell ref="B338:N338"/>
    <mergeCell ref="B339:N339"/>
    <mergeCell ref="B357:N357"/>
    <mergeCell ref="B358:N358"/>
    <mergeCell ref="B377:N377"/>
    <mergeCell ref="B520:N520"/>
    <mergeCell ref="B524:K524"/>
    <mergeCell ref="B241:N241"/>
    <mergeCell ref="B222:N222"/>
    <mergeCell ref="B221:N221"/>
    <mergeCell ref="B499:N499"/>
  </mergeCells>
  <phoneticPr fontId="1" type="noConversion"/>
  <pageMargins left="0.25" right="0.25" top="0.2" bottom="0.28999999999999998" header="0.3" footer="0.3"/>
  <pageSetup paperSize="9" scale="74" orientation="landscape" verticalDpi="0" r:id="rId1"/>
  <rowBreaks count="30" manualBreakCount="30">
    <brk id="34" max="10" man="1"/>
    <brk id="61" max="10" man="1"/>
    <brk id="90" max="10" man="1"/>
    <brk id="125" max="10" man="1"/>
    <brk id="153" max="10" man="1"/>
    <brk id="181" max="10" man="1"/>
    <brk id="203" max="10" man="1"/>
    <brk id="222" max="10" man="1"/>
    <brk id="241" max="10" man="1"/>
    <brk id="261" max="10" man="1"/>
    <brk id="280" max="10" man="1"/>
    <brk id="300" max="10" man="1"/>
    <brk id="320" max="10" man="1"/>
    <brk id="339" max="10" man="1"/>
    <brk id="358" max="10" man="1"/>
    <brk id="377" max="10" man="1"/>
    <brk id="396" max="10" man="1"/>
    <brk id="415" max="10" man="1"/>
    <brk id="432" max="10" man="1"/>
    <brk id="455" max="10" man="1"/>
    <brk id="478" max="10" man="1"/>
    <brk id="499" max="10" man="1"/>
    <brk id="524" max="10" man="1"/>
    <brk id="550" max="10" man="1"/>
    <brk id="578" max="10" man="1"/>
    <brk id="607" max="10" man="1"/>
    <brk id="635" max="10" man="1"/>
    <brk id="669" max="10" man="1"/>
    <brk id="703" max="10" man="1"/>
    <brk id="733" max="10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86"/>
  <sheetViews>
    <sheetView zoomScale="85" zoomScaleNormal="85" workbookViewId="0">
      <selection activeCell="F31" sqref="F31"/>
    </sheetView>
  </sheetViews>
  <sheetFormatPr defaultRowHeight="16.5"/>
  <cols>
    <col min="1" max="1" width="9.875" bestFit="1" customWidth="1"/>
    <col min="2" max="2" width="11.625" bestFit="1" customWidth="1"/>
    <col min="3" max="3" width="15.375" bestFit="1" customWidth="1"/>
    <col min="4" max="4" width="12.375" customWidth="1"/>
    <col min="5" max="5" width="14.625" bestFit="1" customWidth="1"/>
    <col min="6" max="6" width="11.625" bestFit="1" customWidth="1"/>
    <col min="7" max="7" width="15.125" bestFit="1" customWidth="1"/>
    <col min="8" max="8" width="11" bestFit="1" customWidth="1"/>
    <col min="9" max="9" width="13" bestFit="1" customWidth="1"/>
    <col min="10" max="10" width="17.25" bestFit="1" customWidth="1"/>
    <col min="13" max="13" width="12.625" bestFit="1" customWidth="1"/>
  </cols>
  <sheetData>
    <row r="2" spans="1:13">
      <c r="A2" s="31" t="s">
        <v>21</v>
      </c>
      <c r="B2" s="20" t="s">
        <v>20</v>
      </c>
      <c r="C2" s="37" t="s">
        <v>13</v>
      </c>
      <c r="D2" s="37" t="s">
        <v>14</v>
      </c>
      <c r="E2" s="37" t="s">
        <v>12</v>
      </c>
      <c r="F2" s="37" t="s">
        <v>17</v>
      </c>
      <c r="G2" s="37" t="s">
        <v>18</v>
      </c>
      <c r="H2" s="34" t="s">
        <v>15</v>
      </c>
      <c r="I2" s="34" t="s">
        <v>16</v>
      </c>
      <c r="J2" s="34" t="s">
        <v>19</v>
      </c>
    </row>
    <row r="3" spans="1:13">
      <c r="A3" s="31" t="s">
        <v>22</v>
      </c>
      <c r="B3" s="27">
        <v>42307</v>
      </c>
      <c r="C3" s="37"/>
      <c r="D3" s="37"/>
      <c r="E3" s="37"/>
      <c r="F3" s="37"/>
      <c r="G3" s="37"/>
      <c r="H3" s="35">
        <v>2029.47</v>
      </c>
      <c r="I3" s="36"/>
      <c r="J3" s="36"/>
    </row>
    <row r="4" spans="1:13">
      <c r="A4" s="5" t="s">
        <v>23</v>
      </c>
      <c r="B4" s="21">
        <v>42320</v>
      </c>
      <c r="C4" s="22">
        <v>1610274920</v>
      </c>
      <c r="D4" s="23">
        <v>29629580</v>
      </c>
      <c r="E4" s="23">
        <f>C4-D4</f>
        <v>1580645340</v>
      </c>
      <c r="F4" s="24">
        <f>D4/E4</f>
        <v>1.8745242370435861E-2</v>
      </c>
      <c r="G4" s="24">
        <f>F4</f>
        <v>1.8745242370435861E-2</v>
      </c>
      <c r="H4" s="28">
        <v>1991.97</v>
      </c>
      <c r="I4" s="30">
        <f t="shared" ref="I4:I20" si="0">(H4-H3)/H3</f>
        <v>-1.8477730639033838E-2</v>
      </c>
      <c r="J4" s="32">
        <f>I4</f>
        <v>-1.8477730639033838E-2</v>
      </c>
      <c r="L4" s="55"/>
    </row>
    <row r="5" spans="1:13" s="19" customFormat="1">
      <c r="A5" s="5" t="s">
        <v>24</v>
      </c>
      <c r="B5" s="21">
        <v>42348</v>
      </c>
      <c r="C5" s="22">
        <v>1608879381</v>
      </c>
      <c r="D5" s="23">
        <v>23201510</v>
      </c>
      <c r="E5" s="23">
        <f t="shared" ref="E5:E31" si="1">C5-D5</f>
        <v>1585677871</v>
      </c>
      <c r="F5" s="24">
        <f t="shared" ref="F5:F24" si="2">D5/E5</f>
        <v>1.4631918893695655E-2</v>
      </c>
      <c r="G5" s="24">
        <f>F5+G4</f>
        <v>3.3377161264131518E-2</v>
      </c>
      <c r="H5" s="29">
        <v>1961.31</v>
      </c>
      <c r="I5" s="30">
        <f t="shared" si="0"/>
        <v>-1.5391798069248072E-2</v>
      </c>
      <c r="J5" s="33">
        <f>I5+J4</f>
        <v>-3.3869528708281908E-2</v>
      </c>
    </row>
    <row r="6" spans="1:13">
      <c r="A6" s="5" t="s">
        <v>25</v>
      </c>
      <c r="B6" s="21">
        <v>42383</v>
      </c>
      <c r="C6" s="22">
        <v>1589178933</v>
      </c>
      <c r="D6" s="23">
        <v>6477750</v>
      </c>
      <c r="E6" s="23">
        <f t="shared" si="1"/>
        <v>1582701183</v>
      </c>
      <c r="F6" s="24">
        <f t="shared" si="2"/>
        <v>4.0928446061570933E-3</v>
      </c>
      <c r="G6" s="24">
        <f t="shared" ref="G6:G20" si="3">F6+G5</f>
        <v>3.7470005870288613E-2</v>
      </c>
      <c r="H6" s="28">
        <v>1912.06</v>
      </c>
      <c r="I6" s="30">
        <f t="shared" si="0"/>
        <v>-2.5110767803151975E-2</v>
      </c>
      <c r="J6" s="33">
        <f t="shared" ref="J6:J18" si="4">I6+J5</f>
        <v>-5.8980296511433883E-2</v>
      </c>
    </row>
    <row r="7" spans="1:13">
      <c r="A7" s="5" t="s">
        <v>26</v>
      </c>
      <c r="B7" s="21">
        <v>42411</v>
      </c>
      <c r="C7" s="22">
        <v>1615693371</v>
      </c>
      <c r="D7" s="23">
        <v>30992360</v>
      </c>
      <c r="E7" s="23">
        <f t="shared" si="1"/>
        <v>1584701011</v>
      </c>
      <c r="F7" s="24">
        <f t="shared" si="2"/>
        <v>1.9557228641157217E-2</v>
      </c>
      <c r="G7" s="24">
        <f t="shared" si="3"/>
        <v>5.7027234511445826E-2</v>
      </c>
      <c r="H7" s="28">
        <v>1916.66</v>
      </c>
      <c r="I7" s="30">
        <f t="shared" si="0"/>
        <v>2.4057822453271011E-3</v>
      </c>
      <c r="J7" s="33">
        <f t="shared" si="4"/>
        <v>-5.6574514266106782E-2</v>
      </c>
    </row>
    <row r="8" spans="1:13">
      <c r="A8" s="5" t="s">
        <v>27</v>
      </c>
      <c r="B8" s="21">
        <v>42439</v>
      </c>
      <c r="C8" s="22">
        <v>1592685752</v>
      </c>
      <c r="D8" s="23">
        <v>23052910</v>
      </c>
      <c r="E8" s="23">
        <f t="shared" si="1"/>
        <v>1569632842</v>
      </c>
      <c r="F8" s="24">
        <f t="shared" si="2"/>
        <v>1.4686816804002627E-2</v>
      </c>
      <c r="G8" s="24">
        <f t="shared" si="3"/>
        <v>7.1714051315448446E-2</v>
      </c>
      <c r="H8" s="28">
        <v>1995.85</v>
      </c>
      <c r="I8" s="30">
        <f t="shared" si="0"/>
        <v>4.1316665449271033E-2</v>
      </c>
      <c r="J8" s="33">
        <f t="shared" si="4"/>
        <v>-1.5257848816835749E-2</v>
      </c>
      <c r="M8" s="13"/>
    </row>
    <row r="9" spans="1:13">
      <c r="A9" s="5" t="s">
        <v>28</v>
      </c>
      <c r="B9" s="21">
        <v>42474</v>
      </c>
      <c r="C9" s="22">
        <v>1612072497</v>
      </c>
      <c r="D9" s="23">
        <v>35360610</v>
      </c>
      <c r="E9" s="23">
        <f t="shared" si="1"/>
        <v>1576711887</v>
      </c>
      <c r="F9" s="24">
        <f t="shared" si="2"/>
        <v>2.2426804980382568E-2</v>
      </c>
      <c r="G9" s="24">
        <f t="shared" si="3"/>
        <v>9.4140856295831021E-2</v>
      </c>
      <c r="H9" s="28">
        <v>1994.15</v>
      </c>
      <c r="I9" s="30">
        <f t="shared" si="0"/>
        <v>-8.5176741739099537E-4</v>
      </c>
      <c r="J9" s="33">
        <f t="shared" si="4"/>
        <v>-1.6109616234226746E-2</v>
      </c>
    </row>
    <row r="10" spans="1:13">
      <c r="A10" s="5" t="s">
        <v>29</v>
      </c>
      <c r="B10" s="21">
        <v>42502</v>
      </c>
      <c r="C10" s="22">
        <v>1609894857</v>
      </c>
      <c r="D10" s="23">
        <v>12348130</v>
      </c>
      <c r="E10" s="23">
        <f t="shared" si="1"/>
        <v>1597546727</v>
      </c>
      <c r="F10" s="24">
        <f t="shared" si="2"/>
        <v>7.7294327554276289E-3</v>
      </c>
      <c r="G10" s="24">
        <f t="shared" si="3"/>
        <v>0.10187028905125865</v>
      </c>
      <c r="H10" s="28">
        <v>1983.4</v>
      </c>
      <c r="I10" s="30">
        <f t="shared" si="0"/>
        <v>-5.3907679963894391E-3</v>
      </c>
      <c r="J10" s="33">
        <f t="shared" si="4"/>
        <v>-2.1500384230616183E-2</v>
      </c>
    </row>
    <row r="11" spans="1:13">
      <c r="A11" s="5" t="s">
        <v>30</v>
      </c>
      <c r="B11" s="21">
        <v>42530</v>
      </c>
      <c r="C11" s="22">
        <v>1602222754</v>
      </c>
      <c r="D11" s="23">
        <v>-13364040</v>
      </c>
      <c r="E11" s="23">
        <f t="shared" si="1"/>
        <v>1615586794</v>
      </c>
      <c r="F11" s="24">
        <f t="shared" si="2"/>
        <v>-8.2719418415845257E-3</v>
      </c>
      <c r="G11" s="24">
        <f t="shared" si="3"/>
        <v>9.3598347209674124E-2</v>
      </c>
      <c r="H11" s="28">
        <v>1970.35</v>
      </c>
      <c r="I11" s="30">
        <f t="shared" si="0"/>
        <v>-6.5796107693859946E-3</v>
      </c>
      <c r="J11" s="33">
        <f t="shared" si="4"/>
        <v>-2.8079995000002179E-2</v>
      </c>
    </row>
    <row r="12" spans="1:13">
      <c r="A12" s="5" t="s">
        <v>31</v>
      </c>
      <c r="B12" s="21">
        <v>42565</v>
      </c>
      <c r="C12" s="22">
        <v>1618896579</v>
      </c>
      <c r="D12" s="23">
        <v>26772400</v>
      </c>
      <c r="E12" s="23">
        <f t="shared" si="1"/>
        <v>1592124179</v>
      </c>
      <c r="F12" s="24">
        <f t="shared" si="2"/>
        <v>1.6815522528409513E-2</v>
      </c>
      <c r="G12" s="24">
        <f t="shared" si="3"/>
        <v>0.11041386973808363</v>
      </c>
      <c r="H12" s="28">
        <v>2016.19</v>
      </c>
      <c r="I12" s="30">
        <f t="shared" si="0"/>
        <v>2.3264902174740604E-2</v>
      </c>
      <c r="J12" s="33">
        <f>I12+J11</f>
        <v>-4.8150928252615743E-3</v>
      </c>
    </row>
    <row r="13" spans="1:13">
      <c r="A13" s="5" t="s">
        <v>32</v>
      </c>
      <c r="B13" s="21">
        <v>42593</v>
      </c>
      <c r="C13" s="22">
        <v>1620133204</v>
      </c>
      <c r="D13" s="23">
        <v>21522940</v>
      </c>
      <c r="E13" s="23">
        <f t="shared" si="1"/>
        <v>1598610264</v>
      </c>
      <c r="F13" s="24">
        <f t="shared" si="2"/>
        <v>1.3463531721700494E-2</v>
      </c>
      <c r="G13" s="24">
        <f t="shared" si="3"/>
        <v>0.12387740145978413</v>
      </c>
      <c r="H13" s="28">
        <v>2034.65</v>
      </c>
      <c r="I13" s="30">
        <f t="shared" si="0"/>
        <v>9.1558831260942844E-3</v>
      </c>
      <c r="J13" s="33">
        <f t="shared" si="4"/>
        <v>4.3407903008327101E-3</v>
      </c>
    </row>
    <row r="14" spans="1:13">
      <c r="A14" s="5" t="s">
        <v>33</v>
      </c>
      <c r="B14" s="21">
        <v>42621</v>
      </c>
      <c r="C14" s="22">
        <v>1645358475</v>
      </c>
      <c r="D14" s="23">
        <v>29446590</v>
      </c>
      <c r="E14" s="23">
        <f t="shared" si="1"/>
        <v>1615911885</v>
      </c>
      <c r="F14" s="24">
        <f t="shared" si="2"/>
        <v>1.8222893385056078E-2</v>
      </c>
      <c r="G14" s="24">
        <f t="shared" si="3"/>
        <v>0.14210029484484021</v>
      </c>
      <c r="H14" s="28">
        <v>2043.63</v>
      </c>
      <c r="I14" s="30">
        <f t="shared" si="0"/>
        <v>4.4135354975057221E-3</v>
      </c>
      <c r="J14" s="33">
        <f t="shared" si="4"/>
        <v>8.7543257983384321E-3</v>
      </c>
    </row>
    <row r="15" spans="1:13">
      <c r="A15" s="5" t="s">
        <v>34</v>
      </c>
      <c r="B15" s="25">
        <v>42656</v>
      </c>
      <c r="C15" s="22">
        <v>1651339738</v>
      </c>
      <c r="D15" s="26">
        <v>24324580</v>
      </c>
      <c r="E15" s="23">
        <f t="shared" si="1"/>
        <v>1627015158</v>
      </c>
      <c r="F15" s="24">
        <f t="shared" si="2"/>
        <v>1.4950432317975984E-2</v>
      </c>
      <c r="G15" s="24">
        <f t="shared" si="3"/>
        <v>0.15705072716281621</v>
      </c>
      <c r="H15" s="28">
        <v>2032.47</v>
      </c>
      <c r="I15" s="30">
        <f t="shared" si="0"/>
        <v>-5.4608710970185806E-3</v>
      </c>
      <c r="J15" s="33">
        <f t="shared" si="4"/>
        <v>3.2934547013198515E-3</v>
      </c>
    </row>
    <row r="16" spans="1:13">
      <c r="A16" s="5" t="s">
        <v>35</v>
      </c>
      <c r="B16" s="25">
        <v>42684</v>
      </c>
      <c r="C16" s="22">
        <v>1640825005</v>
      </c>
      <c r="D16" s="26">
        <v>14284350</v>
      </c>
      <c r="E16" s="23">
        <f t="shared" si="1"/>
        <v>1626540655</v>
      </c>
      <c r="F16" s="24">
        <f t="shared" si="2"/>
        <v>8.7820430163179659E-3</v>
      </c>
      <c r="G16" s="24">
        <f t="shared" si="3"/>
        <v>0.16583277017913417</v>
      </c>
      <c r="H16" s="28">
        <v>1984.43</v>
      </c>
      <c r="I16" s="30">
        <f t="shared" si="0"/>
        <v>-2.3636265233927173E-2</v>
      </c>
      <c r="J16" s="33">
        <f t="shared" si="4"/>
        <v>-2.0342810532607322E-2</v>
      </c>
    </row>
    <row r="17" spans="1:10">
      <c r="A17" s="5" t="s">
        <v>36</v>
      </c>
      <c r="B17" s="21">
        <v>42712</v>
      </c>
      <c r="C17" s="22">
        <v>1681925406</v>
      </c>
      <c r="D17" s="23">
        <v>32535480</v>
      </c>
      <c r="E17" s="23">
        <f t="shared" si="1"/>
        <v>1649389926</v>
      </c>
      <c r="F17" s="24">
        <f t="shared" si="2"/>
        <v>1.9725766167920683E-2</v>
      </c>
      <c r="G17" s="24">
        <f t="shared" si="3"/>
        <v>0.18555853634705485</v>
      </c>
      <c r="H17" s="28">
        <v>2031.07</v>
      </c>
      <c r="I17" s="30">
        <f t="shared" si="0"/>
        <v>2.3502970626325882E-2</v>
      </c>
      <c r="J17" s="33">
        <f t="shared" si="4"/>
        <v>3.1601600937185594E-3</v>
      </c>
    </row>
    <row r="18" spans="1:10">
      <c r="A18" s="5" t="s">
        <v>37</v>
      </c>
      <c r="B18" s="21">
        <v>42747</v>
      </c>
      <c r="C18" s="22">
        <v>1623081714</v>
      </c>
      <c r="D18" s="23">
        <v>-21329790</v>
      </c>
      <c r="E18" s="23">
        <f t="shared" si="1"/>
        <v>1644411504</v>
      </c>
      <c r="F18" s="24">
        <f t="shared" si="2"/>
        <v>-1.2971078071465499E-2</v>
      </c>
      <c r="G18" s="24">
        <f t="shared" si="3"/>
        <v>0.17258745827558936</v>
      </c>
      <c r="H18" s="28">
        <v>2087.14</v>
      </c>
      <c r="I18" s="30">
        <f t="shared" si="0"/>
        <v>2.7606138636285277E-2</v>
      </c>
      <c r="J18" s="30">
        <f t="shared" si="4"/>
        <v>3.0766298730003836E-2</v>
      </c>
    </row>
    <row r="19" spans="1:10">
      <c r="A19" s="5" t="s">
        <v>63</v>
      </c>
      <c r="B19" s="21">
        <v>42775</v>
      </c>
      <c r="C19" s="22">
        <v>1628136343</v>
      </c>
      <c r="D19" s="23">
        <v>-551000</v>
      </c>
      <c r="E19" s="23">
        <f t="shared" si="1"/>
        <v>1628687343</v>
      </c>
      <c r="F19" s="24">
        <f t="shared" si="2"/>
        <v>-3.3830925399412279E-4</v>
      </c>
      <c r="G19" s="24">
        <f t="shared" si="3"/>
        <v>0.17224914902159524</v>
      </c>
      <c r="H19" s="28">
        <v>2065.88</v>
      </c>
      <c r="I19" s="30">
        <f t="shared" si="0"/>
        <v>-1.018618779765601E-2</v>
      </c>
      <c r="J19" s="30">
        <f t="shared" ref="J19:J20" si="5">I19+J18</f>
        <v>2.0580110932347826E-2</v>
      </c>
    </row>
    <row r="20" spans="1:10">
      <c r="A20" s="5" t="s">
        <v>66</v>
      </c>
      <c r="B20" s="21">
        <v>42803</v>
      </c>
      <c r="C20" s="22">
        <v>1615824380</v>
      </c>
      <c r="D20" s="23">
        <v>-2533430</v>
      </c>
      <c r="E20" s="23">
        <f t="shared" si="1"/>
        <v>1618357810</v>
      </c>
      <c r="F20" s="24">
        <f t="shared" si="2"/>
        <v>-1.5654325541271988E-3</v>
      </c>
      <c r="G20" s="24">
        <f t="shared" si="3"/>
        <v>0.17068371646746805</v>
      </c>
      <c r="H20" s="28">
        <v>2097.35</v>
      </c>
      <c r="I20" s="30">
        <f t="shared" si="0"/>
        <v>1.5233217805487153E-2</v>
      </c>
      <c r="J20" s="30">
        <f t="shared" si="5"/>
        <v>3.5813328737834979E-2</v>
      </c>
    </row>
    <row r="21" spans="1:10">
      <c r="A21" s="5" t="s">
        <v>101</v>
      </c>
      <c r="B21" s="21">
        <v>42838</v>
      </c>
      <c r="C21" s="22">
        <v>1676872434</v>
      </c>
      <c r="D21" s="23">
        <v>70850679</v>
      </c>
      <c r="E21" s="23">
        <f t="shared" si="1"/>
        <v>1606021755</v>
      </c>
      <c r="F21" s="24">
        <f t="shared" si="2"/>
        <v>4.411564088681974E-2</v>
      </c>
      <c r="G21" s="24">
        <f t="shared" ref="G21:G31" si="6">F21+G20</f>
        <v>0.21479935735428779</v>
      </c>
      <c r="H21" s="28">
        <v>2148.61</v>
      </c>
      <c r="I21" s="30">
        <f t="shared" ref="I21" si="7">(H21-H20)/H20</f>
        <v>2.4440365222781233E-2</v>
      </c>
      <c r="J21" s="30">
        <f t="shared" ref="J21" si="8">I21+J20</f>
        <v>6.0253693960616209E-2</v>
      </c>
    </row>
    <row r="22" spans="1:10">
      <c r="A22" s="5" t="s">
        <v>104</v>
      </c>
      <c r="B22" s="21">
        <v>42866</v>
      </c>
      <c r="C22" s="22">
        <v>1704578296</v>
      </c>
      <c r="D22" s="23">
        <v>54816450</v>
      </c>
      <c r="E22" s="23">
        <f t="shared" si="1"/>
        <v>1649761846</v>
      </c>
      <c r="F22" s="24">
        <f t="shared" si="2"/>
        <v>3.3226886736959969E-2</v>
      </c>
      <c r="G22" s="24">
        <f t="shared" si="6"/>
        <v>0.24802624409124777</v>
      </c>
      <c r="H22" s="28">
        <v>2296.37</v>
      </c>
      <c r="I22" s="30">
        <f t="shared" ref="I22:I24" si="9">(H22-H21)/H21</f>
        <v>6.8770042027170936E-2</v>
      </c>
      <c r="J22" s="30">
        <f t="shared" ref="J22:J26" si="10">I22+J21</f>
        <v>0.12902373598778716</v>
      </c>
    </row>
    <row r="23" spans="1:10">
      <c r="A23" s="5" t="s">
        <v>108</v>
      </c>
      <c r="B23" s="21">
        <v>42894</v>
      </c>
      <c r="C23" s="22">
        <v>1675618340</v>
      </c>
      <c r="D23" s="23">
        <v>52457150</v>
      </c>
      <c r="E23" s="23">
        <f t="shared" si="1"/>
        <v>1623161190</v>
      </c>
      <c r="F23" s="24">
        <f t="shared" si="2"/>
        <v>3.2317893209361417E-2</v>
      </c>
      <c r="G23" s="24">
        <f t="shared" si="6"/>
        <v>0.2803441373006092</v>
      </c>
      <c r="H23" s="28">
        <v>2363.5700000000002</v>
      </c>
      <c r="I23" s="30">
        <f t="shared" si="9"/>
        <v>2.9263576862613723E-2</v>
      </c>
      <c r="J23" s="30">
        <f t="shared" si="10"/>
        <v>0.15828731285040087</v>
      </c>
    </row>
    <row r="24" spans="1:10">
      <c r="A24" s="5" t="s">
        <v>118</v>
      </c>
      <c r="B24" s="21">
        <v>42929</v>
      </c>
      <c r="C24" s="22">
        <v>1797388361</v>
      </c>
      <c r="D24" s="23">
        <v>65283780</v>
      </c>
      <c r="E24" s="23">
        <f t="shared" si="1"/>
        <v>1732104581</v>
      </c>
      <c r="F24" s="24">
        <f t="shared" si="2"/>
        <v>3.7690437815428884E-2</v>
      </c>
      <c r="G24" s="24">
        <f t="shared" si="6"/>
        <v>0.31803457511603805</v>
      </c>
      <c r="H24" s="28">
        <v>2409.4899999999998</v>
      </c>
      <c r="I24" s="30">
        <f t="shared" si="9"/>
        <v>1.9428237792830174E-2</v>
      </c>
      <c r="J24" s="30">
        <f t="shared" si="10"/>
        <v>0.17771555064323105</v>
      </c>
    </row>
    <row r="25" spans="1:10">
      <c r="A25" s="5" t="s">
        <v>129</v>
      </c>
      <c r="B25" s="21">
        <v>42957</v>
      </c>
      <c r="C25" s="22">
        <v>1767353402</v>
      </c>
      <c r="D25" s="23">
        <v>2469570</v>
      </c>
      <c r="E25" s="23">
        <f t="shared" si="1"/>
        <v>1764883832</v>
      </c>
      <c r="F25" s="24">
        <f t="shared" ref="F25:F31" si="11">D25/E25</f>
        <v>1.3992818990252952E-3</v>
      </c>
      <c r="G25" s="24">
        <f t="shared" si="6"/>
        <v>0.31943385701506333</v>
      </c>
      <c r="H25" s="28">
        <v>2359.4699999999998</v>
      </c>
      <c r="I25" s="30">
        <f t="shared" ref="I25:I26" si="12">(H25-H24)/H24</f>
        <v>-2.0759579828096397E-2</v>
      </c>
      <c r="J25" s="30">
        <f t="shared" si="10"/>
        <v>0.15695597081513465</v>
      </c>
    </row>
    <row r="26" spans="1:10">
      <c r="A26" s="5" t="s">
        <v>138</v>
      </c>
      <c r="B26" s="21">
        <v>42992</v>
      </c>
      <c r="C26" s="22">
        <v>1786149466</v>
      </c>
      <c r="D26" s="67">
        <v>12106780</v>
      </c>
      <c r="E26" s="23">
        <f t="shared" si="1"/>
        <v>1774042686</v>
      </c>
      <c r="F26" s="24">
        <f t="shared" si="11"/>
        <v>6.8244017438484567E-3</v>
      </c>
      <c r="G26" s="24">
        <f t="shared" si="6"/>
        <v>0.32625825875891179</v>
      </c>
      <c r="H26" s="28">
        <v>2377.66</v>
      </c>
      <c r="I26" s="30">
        <f t="shared" si="12"/>
        <v>7.7093584576197437E-3</v>
      </c>
      <c r="J26" s="30">
        <f t="shared" si="10"/>
        <v>0.1646653292727544</v>
      </c>
    </row>
    <row r="27" spans="1:10">
      <c r="A27" s="5" t="s">
        <v>142</v>
      </c>
      <c r="B27" s="21">
        <v>43020</v>
      </c>
      <c r="C27" s="22">
        <v>1801518756</v>
      </c>
      <c r="D27" s="67">
        <v>60448370</v>
      </c>
      <c r="E27" s="23">
        <f t="shared" si="1"/>
        <v>1741070386</v>
      </c>
      <c r="F27" s="24">
        <f t="shared" si="11"/>
        <v>3.4719084585015735E-2</v>
      </c>
      <c r="G27" s="24">
        <f t="shared" si="6"/>
        <v>0.3609773433439275</v>
      </c>
      <c r="H27" s="28">
        <v>2474.7600000000002</v>
      </c>
      <c r="I27" s="30">
        <f>(H27-H26)/H26</f>
        <v>4.0838471438305046E-2</v>
      </c>
      <c r="J27" s="30">
        <f>I27+J26</f>
        <v>0.20550380071105945</v>
      </c>
    </row>
    <row r="28" spans="1:10">
      <c r="A28" s="5" t="s">
        <v>146</v>
      </c>
      <c r="B28" s="21">
        <v>43048</v>
      </c>
      <c r="C28" s="22">
        <v>1817356755</v>
      </c>
      <c r="D28" s="67">
        <v>39302670</v>
      </c>
      <c r="E28" s="23">
        <f t="shared" si="1"/>
        <v>1778054085</v>
      </c>
      <c r="F28" s="24">
        <f t="shared" si="11"/>
        <v>2.2104316359982942E-2</v>
      </c>
      <c r="G28" s="24">
        <f t="shared" si="6"/>
        <v>0.38308165970391045</v>
      </c>
      <c r="H28" s="28">
        <v>2550.5700000000002</v>
      </c>
      <c r="I28" s="30">
        <f>(H28-H27)/H27</f>
        <v>3.0633273529554358E-2</v>
      </c>
      <c r="J28" s="30">
        <f>I28+J27</f>
        <v>0.23613707424061381</v>
      </c>
    </row>
    <row r="29" spans="1:10">
      <c r="A29" s="5" t="s">
        <v>154</v>
      </c>
      <c r="B29" s="21">
        <v>43083</v>
      </c>
      <c r="C29" s="22">
        <v>1857668325</v>
      </c>
      <c r="D29" s="67">
        <v>37917840</v>
      </c>
      <c r="E29" s="23">
        <f t="shared" si="1"/>
        <v>1819750485</v>
      </c>
      <c r="F29" s="24">
        <f t="shared" si="11"/>
        <v>2.0836834671869864E-2</v>
      </c>
      <c r="G29" s="24">
        <f t="shared" si="6"/>
        <v>0.40391849437578031</v>
      </c>
      <c r="H29" s="28">
        <v>2469.48</v>
      </c>
      <c r="I29" s="30">
        <f>(H29-H28)/H28</f>
        <v>-3.1792893353250508E-2</v>
      </c>
      <c r="J29" s="30">
        <f>I29+J28</f>
        <v>0.20434418088736331</v>
      </c>
    </row>
    <row r="30" spans="1:10">
      <c r="A30" s="5" t="s">
        <v>160</v>
      </c>
      <c r="B30" s="21">
        <v>43111</v>
      </c>
      <c r="C30" s="22">
        <v>1828833400</v>
      </c>
      <c r="D30" s="67">
        <v>12227030</v>
      </c>
      <c r="E30" s="23">
        <f t="shared" si="1"/>
        <v>1816606370</v>
      </c>
      <c r="F30" s="24">
        <f t="shared" si="11"/>
        <v>6.7306986268026794E-3</v>
      </c>
      <c r="G30" s="24">
        <f t="shared" si="6"/>
        <v>0.41064919300258301</v>
      </c>
      <c r="H30" s="28">
        <v>2487.91</v>
      </c>
      <c r="I30" s="30">
        <f>(H30-H29)/H29</f>
        <v>7.463109642515767E-3</v>
      </c>
      <c r="J30" s="30">
        <f>I30+J29</f>
        <v>0.21180729052987907</v>
      </c>
    </row>
    <row r="31" spans="1:10">
      <c r="A31" s="5" t="s">
        <v>163</v>
      </c>
      <c r="B31" s="21">
        <v>43139</v>
      </c>
      <c r="C31" s="22">
        <v>1820650154</v>
      </c>
      <c r="D31" s="5">
        <v>50854880</v>
      </c>
      <c r="E31" s="23">
        <f t="shared" si="1"/>
        <v>1769795274</v>
      </c>
      <c r="F31" s="24">
        <f t="shared" si="11"/>
        <v>2.873489422596345E-2</v>
      </c>
      <c r="G31" s="24">
        <f t="shared" si="6"/>
        <v>0.43938408722854644</v>
      </c>
      <c r="H31" s="5">
        <v>2407.62</v>
      </c>
      <c r="I31" s="30">
        <f>(H31-H30)/H30</f>
        <v>-3.2272067719491447E-2</v>
      </c>
      <c r="J31" s="30">
        <f>I31+J30</f>
        <v>0.17953522281038761</v>
      </c>
    </row>
    <row r="32" spans="1:10">
      <c r="A32" s="5"/>
      <c r="B32" s="21"/>
      <c r="C32" s="22"/>
      <c r="D32" s="5"/>
      <c r="E32" s="23"/>
      <c r="F32" s="24"/>
      <c r="G32" s="24"/>
      <c r="H32" s="5"/>
      <c r="I32" s="30"/>
      <c r="J32" s="30"/>
    </row>
    <row r="33" spans="1:10">
      <c r="A33" s="5"/>
      <c r="B33" s="5"/>
      <c r="C33" s="22"/>
      <c r="D33" s="5"/>
      <c r="E33" s="23"/>
      <c r="F33" s="24"/>
      <c r="G33" s="24"/>
      <c r="H33" s="5"/>
      <c r="I33" s="30"/>
      <c r="J33" s="30"/>
    </row>
    <row r="34" spans="1:10">
      <c r="A34" s="5"/>
      <c r="B34" s="5"/>
      <c r="C34" s="22"/>
      <c r="D34" s="5"/>
      <c r="E34" s="23"/>
      <c r="F34" s="24"/>
      <c r="G34" s="24"/>
      <c r="H34" s="5"/>
      <c r="I34" s="30"/>
      <c r="J34" s="30"/>
    </row>
    <row r="35" spans="1:10">
      <c r="A35" s="5"/>
      <c r="B35" s="5"/>
      <c r="C35" s="22"/>
      <c r="D35" s="5"/>
      <c r="E35" s="23"/>
      <c r="F35" s="24"/>
      <c r="G35" s="24"/>
      <c r="H35" s="5"/>
      <c r="I35" s="30"/>
      <c r="J35" s="30"/>
    </row>
    <row r="36" spans="1:10">
      <c r="A36" s="5"/>
      <c r="B36" s="5"/>
      <c r="C36" s="22"/>
      <c r="D36" s="5"/>
      <c r="E36" s="23"/>
      <c r="F36" s="24"/>
      <c r="G36" s="24"/>
      <c r="H36" s="5"/>
      <c r="I36" s="30"/>
      <c r="J36" s="30"/>
    </row>
    <row r="37" spans="1:10">
      <c r="A37" s="5"/>
      <c r="B37" s="5"/>
      <c r="C37" s="22"/>
      <c r="D37" s="5"/>
      <c r="E37" s="23"/>
      <c r="F37" s="24"/>
      <c r="G37" s="24"/>
      <c r="H37" s="5"/>
      <c r="I37" s="30"/>
      <c r="J37" s="30"/>
    </row>
    <row r="38" spans="1:10">
      <c r="A38" s="5"/>
      <c r="B38" s="5"/>
      <c r="C38" s="22"/>
      <c r="D38" s="5"/>
      <c r="E38" s="23"/>
      <c r="F38" s="24"/>
      <c r="G38" s="24"/>
      <c r="H38" s="5"/>
      <c r="I38" s="30"/>
      <c r="J38" s="30"/>
    </row>
    <row r="39" spans="1:10">
      <c r="A39" s="5"/>
      <c r="B39" s="5"/>
      <c r="C39" s="22"/>
      <c r="D39" s="5"/>
      <c r="E39" s="23"/>
      <c r="F39" s="24"/>
      <c r="G39" s="24"/>
      <c r="H39" s="5"/>
      <c r="I39" s="30"/>
      <c r="J39" s="30"/>
    </row>
    <row r="40" spans="1:10">
      <c r="A40" s="5"/>
      <c r="B40" s="5"/>
      <c r="C40" s="22"/>
      <c r="D40" s="5"/>
      <c r="E40" s="23"/>
      <c r="F40" s="24"/>
      <c r="G40" s="24"/>
      <c r="H40" s="5"/>
      <c r="I40" s="30"/>
      <c r="J40" s="30"/>
    </row>
    <row r="41" spans="1:10">
      <c r="A41" s="5"/>
      <c r="B41" s="5"/>
      <c r="C41" s="22"/>
      <c r="D41" s="5"/>
      <c r="E41" s="23"/>
      <c r="F41" s="24"/>
      <c r="G41" s="24"/>
      <c r="H41" s="5"/>
      <c r="I41" s="30"/>
      <c r="J41" s="30"/>
    </row>
    <row r="42" spans="1:10">
      <c r="A42" s="5"/>
      <c r="B42" s="5"/>
      <c r="C42" s="22"/>
      <c r="D42" s="5"/>
      <c r="E42" s="23"/>
      <c r="F42" s="24"/>
      <c r="G42" s="24"/>
      <c r="H42" s="5"/>
      <c r="I42" s="30"/>
      <c r="J42" s="30"/>
    </row>
    <row r="43" spans="1:10">
      <c r="A43" s="5"/>
      <c r="B43" s="5"/>
      <c r="C43" s="22"/>
      <c r="D43" s="5"/>
      <c r="E43" s="23"/>
      <c r="F43" s="24"/>
      <c r="G43" s="24"/>
      <c r="H43" s="5"/>
      <c r="I43" s="30"/>
      <c r="J43" s="30"/>
    </row>
    <row r="44" spans="1:10">
      <c r="A44" s="5"/>
      <c r="B44" s="5"/>
      <c r="C44" s="22"/>
      <c r="D44" s="5"/>
      <c r="E44" s="23"/>
      <c r="F44" s="24"/>
      <c r="G44" s="24"/>
      <c r="H44" s="5"/>
      <c r="I44" s="30"/>
      <c r="J44" s="30"/>
    </row>
    <row r="45" spans="1:10">
      <c r="A45" s="5"/>
      <c r="B45" s="5"/>
      <c r="C45" s="22"/>
      <c r="D45" s="5"/>
      <c r="E45" s="23"/>
      <c r="F45" s="24"/>
      <c r="G45" s="24"/>
      <c r="H45" s="5"/>
      <c r="I45" s="30"/>
      <c r="J45" s="30"/>
    </row>
    <row r="46" spans="1:10">
      <c r="A46" s="5"/>
      <c r="B46" s="5"/>
      <c r="C46" s="22"/>
      <c r="D46" s="5"/>
      <c r="E46" s="23"/>
      <c r="F46" s="24"/>
      <c r="G46" s="24"/>
      <c r="H46" s="5"/>
      <c r="I46" s="30"/>
      <c r="J46" s="30"/>
    </row>
    <row r="47" spans="1:10">
      <c r="A47" s="5"/>
      <c r="B47" s="5"/>
      <c r="C47" s="22"/>
      <c r="D47" s="5"/>
      <c r="E47" s="23"/>
      <c r="F47" s="24"/>
      <c r="G47" s="24"/>
      <c r="H47" s="5"/>
      <c r="I47" s="30"/>
      <c r="J47" s="30"/>
    </row>
    <row r="48" spans="1:10">
      <c r="A48" s="5"/>
      <c r="B48" s="5"/>
      <c r="C48" s="22"/>
      <c r="D48" s="5"/>
      <c r="E48" s="5"/>
      <c r="F48" s="24"/>
      <c r="G48" s="5"/>
      <c r="H48" s="5"/>
      <c r="I48" s="5"/>
      <c r="J48" s="5"/>
    </row>
    <row r="49" spans="1:10">
      <c r="A49" s="5"/>
      <c r="B49" s="5"/>
      <c r="C49" s="22"/>
      <c r="D49" s="5"/>
      <c r="E49" s="5"/>
      <c r="F49" s="24"/>
      <c r="G49" s="5"/>
      <c r="H49" s="5"/>
      <c r="I49" s="5"/>
      <c r="J49" s="5"/>
    </row>
    <row r="50" spans="1:10">
      <c r="A50" s="5"/>
      <c r="B50" s="5"/>
      <c r="C50" s="22"/>
      <c r="D50" s="5"/>
      <c r="E50" s="5"/>
      <c r="F50" s="24"/>
      <c r="G50" s="5"/>
      <c r="H50" s="5"/>
      <c r="I50" s="5"/>
      <c r="J50" s="5"/>
    </row>
    <row r="51" spans="1:10">
      <c r="A51" s="5"/>
      <c r="B51" s="5"/>
      <c r="C51" s="22"/>
      <c r="D51" s="5"/>
      <c r="E51" s="5"/>
      <c r="F51" s="24"/>
      <c r="G51" s="5"/>
      <c r="H51" s="5"/>
      <c r="I51" s="5"/>
      <c r="J51" s="5"/>
    </row>
    <row r="52" spans="1:10">
      <c r="A52" s="5"/>
      <c r="B52" s="5"/>
      <c r="C52" s="22"/>
      <c r="D52" s="5"/>
      <c r="E52" s="5"/>
      <c r="F52" s="24"/>
      <c r="G52" s="5"/>
      <c r="H52" s="5"/>
      <c r="I52" s="5"/>
      <c r="J52" s="5"/>
    </row>
    <row r="53" spans="1:10">
      <c r="A53" s="5"/>
      <c r="B53" s="5"/>
      <c r="C53" s="22"/>
      <c r="D53" s="5"/>
      <c r="E53" s="5"/>
      <c r="F53" s="24"/>
      <c r="G53" s="5"/>
      <c r="H53" s="5"/>
      <c r="I53" s="5"/>
      <c r="J53" s="5"/>
    </row>
    <row r="54" spans="1:10">
      <c r="A54" s="5"/>
      <c r="B54" s="5"/>
      <c r="C54" s="22"/>
      <c r="D54" s="5"/>
      <c r="E54" s="5"/>
      <c r="F54" s="24"/>
      <c r="G54" s="5"/>
      <c r="H54" s="5"/>
      <c r="I54" s="5"/>
      <c r="J54" s="5"/>
    </row>
    <row r="55" spans="1:10">
      <c r="A55" s="5"/>
      <c r="B55" s="5"/>
      <c r="C55" s="22"/>
      <c r="D55" s="5"/>
      <c r="E55" s="5"/>
      <c r="F55" s="24"/>
      <c r="G55" s="5"/>
      <c r="H55" s="5"/>
      <c r="I55" s="5"/>
      <c r="J55" s="5"/>
    </row>
    <row r="56" spans="1:10">
      <c r="A56" s="5"/>
      <c r="B56" s="5"/>
      <c r="C56" s="22"/>
      <c r="D56" s="5"/>
      <c r="E56" s="5"/>
      <c r="F56" s="5"/>
      <c r="G56" s="5"/>
      <c r="H56" s="5"/>
      <c r="I56" s="5"/>
      <c r="J56" s="5"/>
    </row>
    <row r="57" spans="1:10">
      <c r="A57" s="5"/>
      <c r="B57" s="5"/>
      <c r="C57" s="22"/>
      <c r="D57" s="5"/>
      <c r="E57" s="5"/>
      <c r="F57" s="5"/>
      <c r="G57" s="5"/>
      <c r="H57" s="5"/>
      <c r="I57" s="5"/>
      <c r="J57" s="5"/>
    </row>
    <row r="58" spans="1:10">
      <c r="A58" s="5"/>
      <c r="B58" s="5"/>
      <c r="C58" s="22"/>
      <c r="D58" s="5"/>
      <c r="E58" s="5"/>
      <c r="F58" s="5"/>
      <c r="G58" s="5"/>
      <c r="H58" s="5"/>
      <c r="I58" s="5"/>
      <c r="J58" s="5"/>
    </row>
    <row r="59" spans="1:10">
      <c r="A59" s="5"/>
      <c r="B59" s="5"/>
      <c r="C59" s="5"/>
      <c r="D59" s="5"/>
      <c r="E59" s="5"/>
      <c r="F59" s="5"/>
      <c r="G59" s="5"/>
      <c r="H59" s="5"/>
      <c r="I59" s="5"/>
      <c r="J59" s="5"/>
    </row>
    <row r="60" spans="1:10">
      <c r="A60" s="5"/>
      <c r="B60" s="5"/>
      <c r="C60" s="5"/>
      <c r="D60" s="5"/>
      <c r="E60" s="5"/>
      <c r="F60" s="5"/>
      <c r="G60" s="5"/>
      <c r="H60" s="5"/>
      <c r="I60" s="5"/>
      <c r="J60" s="5"/>
    </row>
    <row r="61" spans="1:10">
      <c r="A61" s="5"/>
      <c r="B61" s="5"/>
      <c r="C61" s="5"/>
      <c r="D61" s="5"/>
      <c r="E61" s="5"/>
      <c r="F61" s="5"/>
      <c r="G61" s="5"/>
      <c r="H61" s="5"/>
      <c r="I61" s="5"/>
      <c r="J61" s="5"/>
    </row>
    <row r="62" spans="1:10">
      <c r="A62" s="5"/>
      <c r="B62" s="5"/>
      <c r="C62" s="5"/>
      <c r="D62" s="5"/>
      <c r="E62" s="5"/>
      <c r="F62" s="5"/>
      <c r="G62" s="5"/>
      <c r="H62" s="5"/>
      <c r="I62" s="5"/>
      <c r="J62" s="5"/>
    </row>
    <row r="63" spans="1:10">
      <c r="A63" s="5"/>
      <c r="B63" s="5"/>
      <c r="C63" s="5"/>
      <c r="D63" s="5"/>
      <c r="E63" s="5"/>
      <c r="F63" s="5"/>
      <c r="G63" s="5"/>
      <c r="H63" s="5"/>
      <c r="I63" s="5"/>
      <c r="J63" s="5"/>
    </row>
    <row r="64" spans="1:10">
      <c r="A64" s="5"/>
      <c r="B64" s="5"/>
      <c r="C64" s="5"/>
      <c r="D64" s="5"/>
      <c r="E64" s="5"/>
      <c r="F64" s="5"/>
      <c r="G64" s="5"/>
      <c r="H64" s="5"/>
      <c r="I64" s="5"/>
      <c r="J64" s="5"/>
    </row>
    <row r="65" spans="1:10">
      <c r="A65" s="5"/>
      <c r="B65" s="5"/>
      <c r="C65" s="5"/>
      <c r="D65" s="5"/>
      <c r="E65" s="5"/>
      <c r="F65" s="5"/>
      <c r="G65" s="5"/>
      <c r="H65" s="5"/>
      <c r="I65" s="5"/>
      <c r="J65" s="5"/>
    </row>
    <row r="66" spans="1:10">
      <c r="A66" s="5"/>
      <c r="B66" s="5"/>
      <c r="C66" s="5"/>
      <c r="D66" s="5"/>
      <c r="E66" s="5"/>
      <c r="F66" s="5"/>
      <c r="G66" s="5"/>
      <c r="H66" s="5"/>
      <c r="I66" s="5"/>
      <c r="J66" s="5"/>
    </row>
    <row r="67" spans="1:10">
      <c r="A67" s="5"/>
      <c r="B67" s="5"/>
      <c r="C67" s="5"/>
      <c r="D67" s="5"/>
      <c r="E67" s="5"/>
      <c r="F67" s="5"/>
      <c r="G67" s="5"/>
      <c r="H67" s="5"/>
      <c r="I67" s="5"/>
      <c r="J67" s="5"/>
    </row>
    <row r="68" spans="1:10">
      <c r="A68" s="5"/>
      <c r="B68" s="5"/>
      <c r="C68" s="5"/>
      <c r="D68" s="5"/>
      <c r="E68" s="5"/>
      <c r="F68" s="5"/>
      <c r="G68" s="5"/>
      <c r="H68" s="5"/>
      <c r="I68" s="5"/>
      <c r="J68" s="5"/>
    </row>
    <row r="69" spans="1:10">
      <c r="A69" s="5"/>
      <c r="B69" s="5"/>
      <c r="C69" s="5"/>
      <c r="D69" s="5"/>
      <c r="E69" s="5"/>
      <c r="F69" s="5"/>
      <c r="G69" s="5"/>
      <c r="H69" s="5"/>
      <c r="I69" s="5"/>
      <c r="J69" s="5"/>
    </row>
    <row r="70" spans="1:10">
      <c r="A70" s="5"/>
      <c r="B70" s="5"/>
      <c r="C70" s="5"/>
      <c r="D70" s="5"/>
      <c r="E70" s="5"/>
      <c r="F70" s="5"/>
      <c r="G70" s="5"/>
      <c r="H70" s="5"/>
      <c r="I70" s="5"/>
      <c r="J70" s="5"/>
    </row>
    <row r="71" spans="1:10">
      <c r="A71" s="5"/>
      <c r="B71" s="5"/>
      <c r="C71" s="5"/>
      <c r="D71" s="5"/>
      <c r="E71" s="5"/>
      <c r="F71" s="5"/>
      <c r="G71" s="5"/>
      <c r="H71" s="5"/>
      <c r="I71" s="5"/>
      <c r="J71" s="5"/>
    </row>
    <row r="72" spans="1:10">
      <c r="A72" s="5"/>
      <c r="B72" s="5"/>
      <c r="C72" s="5"/>
      <c r="D72" s="5"/>
      <c r="E72" s="5"/>
      <c r="F72" s="5"/>
      <c r="G72" s="5"/>
      <c r="H72" s="5"/>
      <c r="I72" s="5"/>
      <c r="J72" s="5"/>
    </row>
    <row r="73" spans="1:10">
      <c r="A73" s="5"/>
      <c r="B73" s="5"/>
      <c r="C73" s="5"/>
      <c r="D73" s="5"/>
      <c r="E73" s="5"/>
      <c r="F73" s="5"/>
      <c r="G73" s="5"/>
      <c r="H73" s="5"/>
      <c r="I73" s="5"/>
      <c r="J73" s="5"/>
    </row>
    <row r="74" spans="1:10">
      <c r="A74" s="5"/>
      <c r="B74" s="5"/>
      <c r="C74" s="5"/>
      <c r="D74" s="5"/>
      <c r="E74" s="5"/>
      <c r="F74" s="5"/>
      <c r="G74" s="5"/>
      <c r="H74" s="5"/>
      <c r="I74" s="5"/>
      <c r="J74" s="5"/>
    </row>
    <row r="75" spans="1:10">
      <c r="A75" s="5"/>
      <c r="B75" s="5"/>
      <c r="C75" s="5"/>
      <c r="D75" s="5"/>
      <c r="E75" s="5"/>
      <c r="F75" s="5"/>
      <c r="G75" s="5"/>
      <c r="H75" s="5"/>
      <c r="I75" s="5"/>
      <c r="J75" s="5"/>
    </row>
    <row r="76" spans="1:10">
      <c r="A76" s="5"/>
      <c r="B76" s="5"/>
      <c r="C76" s="5"/>
      <c r="D76" s="5"/>
      <c r="E76" s="5"/>
      <c r="F76" s="5"/>
      <c r="G76" s="5"/>
      <c r="H76" s="5"/>
      <c r="I76" s="5"/>
      <c r="J76" s="5"/>
    </row>
    <row r="77" spans="1:10">
      <c r="A77" s="5"/>
      <c r="B77" s="5"/>
      <c r="C77" s="5"/>
      <c r="D77" s="5"/>
      <c r="E77" s="5"/>
      <c r="F77" s="5"/>
      <c r="G77" s="5"/>
      <c r="H77" s="5"/>
      <c r="I77" s="5"/>
      <c r="J77" s="5"/>
    </row>
    <row r="78" spans="1:10">
      <c r="A78" s="5"/>
      <c r="B78" s="5"/>
      <c r="C78" s="5"/>
      <c r="D78" s="5"/>
      <c r="E78" s="5"/>
      <c r="F78" s="5"/>
      <c r="G78" s="5"/>
      <c r="H78" s="5"/>
      <c r="I78" s="5"/>
      <c r="J78" s="5"/>
    </row>
    <row r="79" spans="1:10">
      <c r="A79" s="5"/>
      <c r="B79" s="5"/>
      <c r="C79" s="5"/>
      <c r="D79" s="5"/>
      <c r="E79" s="5"/>
      <c r="F79" s="5"/>
      <c r="G79" s="5"/>
      <c r="H79" s="5"/>
      <c r="I79" s="5"/>
      <c r="J79" s="5"/>
    </row>
    <row r="80" spans="1:10">
      <c r="A80" s="5"/>
      <c r="B80" s="5"/>
      <c r="C80" s="5"/>
      <c r="D80" s="5"/>
      <c r="E80" s="5"/>
      <c r="F80" s="5"/>
      <c r="G80" s="5"/>
      <c r="H80" s="5"/>
      <c r="I80" s="5"/>
      <c r="J80" s="5"/>
    </row>
    <row r="81" spans="1:10">
      <c r="A81" s="5"/>
      <c r="B81" s="5"/>
      <c r="C81" s="5"/>
      <c r="D81" s="5"/>
      <c r="E81" s="5"/>
      <c r="F81" s="5"/>
      <c r="G81" s="5"/>
      <c r="H81" s="5"/>
      <c r="I81" s="5"/>
      <c r="J81" s="5"/>
    </row>
    <row r="82" spans="1:10">
      <c r="A82" s="5"/>
      <c r="B82" s="5"/>
      <c r="C82" s="5"/>
      <c r="D82" s="5"/>
      <c r="E82" s="5"/>
      <c r="F82" s="5"/>
      <c r="G82" s="5"/>
      <c r="H82" s="5"/>
      <c r="I82" s="5"/>
      <c r="J82" s="5"/>
    </row>
    <row r="83" spans="1:10">
      <c r="A83" s="5"/>
      <c r="B83" s="5"/>
      <c r="C83" s="5"/>
      <c r="D83" s="5"/>
      <c r="E83" s="5"/>
      <c r="F83" s="5"/>
      <c r="G83" s="5"/>
      <c r="H83" s="5"/>
      <c r="I83" s="5"/>
      <c r="J83" s="5"/>
    </row>
    <row r="84" spans="1:10">
      <c r="A84" s="5"/>
      <c r="B84" s="5"/>
      <c r="C84" s="5"/>
      <c r="D84" s="5"/>
      <c r="E84" s="5"/>
      <c r="F84" s="5"/>
      <c r="G84" s="5"/>
      <c r="H84" s="5"/>
      <c r="I84" s="5"/>
      <c r="J84" s="5"/>
    </row>
    <row r="85" spans="1:10">
      <c r="A85" s="5"/>
      <c r="B85" s="5"/>
      <c r="C85" s="5"/>
      <c r="D85" s="5"/>
      <c r="E85" s="5"/>
      <c r="F85" s="5"/>
      <c r="G85" s="5"/>
      <c r="H85" s="5"/>
      <c r="I85" s="5"/>
      <c r="J85" s="5"/>
    </row>
    <row r="86" spans="1:10">
      <c r="A86" s="5"/>
      <c r="B86" s="5"/>
      <c r="C86" s="5"/>
      <c r="D86" s="5"/>
      <c r="E86" s="5"/>
      <c r="F86" s="5"/>
      <c r="G86" s="5"/>
      <c r="H86" s="5"/>
      <c r="I86" s="5"/>
      <c r="J86" s="5"/>
    </row>
  </sheetData>
  <phoneticPr fontId="1" type="noConversion"/>
  <pageMargins left="0.7" right="0.7" top="0.75" bottom="0.75" header="0.3" footer="0.3"/>
  <pageSetup paperSize="9" orientation="portrait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83"/>
  <sheetViews>
    <sheetView tabSelected="1" zoomScale="85" zoomScaleNormal="85" workbookViewId="0">
      <selection activeCell="B28" sqref="B28"/>
    </sheetView>
  </sheetViews>
  <sheetFormatPr defaultRowHeight="16.5"/>
  <cols>
    <col min="1" max="1" width="9.875" bestFit="1" customWidth="1"/>
    <col min="2" max="2" width="11.625" bestFit="1" customWidth="1"/>
    <col min="3" max="3" width="14.625" bestFit="1" customWidth="1"/>
    <col min="4" max="4" width="11.75" customWidth="1"/>
    <col min="5" max="5" width="14.625" bestFit="1" customWidth="1"/>
    <col min="6" max="6" width="11.625" bestFit="1" customWidth="1"/>
    <col min="7" max="7" width="15.125" bestFit="1" customWidth="1"/>
    <col min="8" max="8" width="11" bestFit="1" customWidth="1"/>
    <col min="9" max="9" width="13" bestFit="1" customWidth="1"/>
    <col min="10" max="10" width="17.25" bestFit="1" customWidth="1"/>
    <col min="12" max="12" width="13.375" bestFit="1" customWidth="1"/>
    <col min="13" max="13" width="12.625" bestFit="1" customWidth="1"/>
  </cols>
  <sheetData>
    <row r="2" spans="1:13">
      <c r="A2" s="31" t="s">
        <v>21</v>
      </c>
      <c r="B2" s="20" t="s">
        <v>20</v>
      </c>
      <c r="C2" s="37" t="s">
        <v>13</v>
      </c>
      <c r="D2" s="37" t="s">
        <v>14</v>
      </c>
      <c r="E2" s="37" t="s">
        <v>7</v>
      </c>
      <c r="F2" s="37" t="s">
        <v>17</v>
      </c>
      <c r="G2" s="37" t="s">
        <v>18</v>
      </c>
      <c r="H2" s="34" t="s">
        <v>15</v>
      </c>
      <c r="I2" s="34" t="s">
        <v>16</v>
      </c>
      <c r="J2" s="34" t="s">
        <v>19</v>
      </c>
    </row>
    <row r="3" spans="1:13">
      <c r="A3" s="5" t="s">
        <v>25</v>
      </c>
      <c r="B3" s="21">
        <v>42383</v>
      </c>
      <c r="C3" s="22"/>
      <c r="D3" s="23"/>
      <c r="E3" s="23"/>
      <c r="F3" s="24"/>
      <c r="G3" s="24"/>
      <c r="H3" s="28">
        <v>1912.06</v>
      </c>
      <c r="I3" s="30"/>
      <c r="J3" s="33"/>
    </row>
    <row r="4" spans="1:13">
      <c r="A4" s="5" t="s">
        <v>26</v>
      </c>
      <c r="B4" s="21">
        <v>42411</v>
      </c>
      <c r="C4" s="22">
        <v>1615693371</v>
      </c>
      <c r="D4" s="23">
        <v>30992360</v>
      </c>
      <c r="E4" s="23">
        <f t="shared" ref="E4:E16" si="0">C4-D4</f>
        <v>1584701011</v>
      </c>
      <c r="F4" s="24">
        <f t="shared" ref="F4:F16" si="1">D4/E4</f>
        <v>1.9557228641157217E-2</v>
      </c>
      <c r="G4" s="24">
        <f>F4+G3</f>
        <v>1.9557228641157217E-2</v>
      </c>
      <c r="H4" s="28">
        <v>1916.66</v>
      </c>
      <c r="I4" s="30">
        <f>(H4-H3)/H3</f>
        <v>2.4057822453271011E-3</v>
      </c>
      <c r="J4" s="33">
        <f>I4+J3</f>
        <v>2.4057822453271011E-3</v>
      </c>
    </row>
    <row r="5" spans="1:13">
      <c r="A5" s="5" t="s">
        <v>27</v>
      </c>
      <c r="B5" s="21">
        <v>42439</v>
      </c>
      <c r="C5" s="22">
        <v>1592685752</v>
      </c>
      <c r="D5" s="23">
        <v>23052910</v>
      </c>
      <c r="E5" s="23">
        <f t="shared" si="0"/>
        <v>1569632842</v>
      </c>
      <c r="F5" s="24">
        <f t="shared" si="1"/>
        <v>1.4686816804002627E-2</v>
      </c>
      <c r="G5" s="24">
        <f t="shared" ref="G5:G16" si="2">F5+G4</f>
        <v>3.424404544515984E-2</v>
      </c>
      <c r="H5" s="28">
        <v>1995.85</v>
      </c>
      <c r="I5" s="30">
        <f t="shared" ref="I5:I16" si="3">(H5-H4)/H4</f>
        <v>4.1316665449271033E-2</v>
      </c>
      <c r="J5" s="33">
        <f t="shared" ref="J5:J16" si="4">I5+J4</f>
        <v>4.3722447694598134E-2</v>
      </c>
      <c r="M5" s="13"/>
    </row>
    <row r="6" spans="1:13">
      <c r="A6" s="5" t="s">
        <v>28</v>
      </c>
      <c r="B6" s="21">
        <v>42474</v>
      </c>
      <c r="C6" s="22">
        <v>1612072497</v>
      </c>
      <c r="D6" s="23">
        <v>35360610</v>
      </c>
      <c r="E6" s="23">
        <f t="shared" si="0"/>
        <v>1576711887</v>
      </c>
      <c r="F6" s="24">
        <f t="shared" si="1"/>
        <v>2.2426804980382568E-2</v>
      </c>
      <c r="G6" s="24">
        <f t="shared" si="2"/>
        <v>5.6670850425542409E-2</v>
      </c>
      <c r="H6" s="28">
        <v>1994.15</v>
      </c>
      <c r="I6" s="30">
        <f t="shared" si="3"/>
        <v>-8.5176741739099537E-4</v>
      </c>
      <c r="J6" s="33">
        <f t="shared" si="4"/>
        <v>4.287068027720714E-2</v>
      </c>
    </row>
    <row r="7" spans="1:13">
      <c r="A7" s="5" t="s">
        <v>29</v>
      </c>
      <c r="B7" s="21">
        <v>42502</v>
      </c>
      <c r="C7" s="22">
        <v>1609894857</v>
      </c>
      <c r="D7" s="23">
        <v>12348130</v>
      </c>
      <c r="E7" s="23">
        <f t="shared" si="0"/>
        <v>1597546727</v>
      </c>
      <c r="F7" s="24">
        <f t="shared" si="1"/>
        <v>7.7294327554276289E-3</v>
      </c>
      <c r="G7" s="24">
        <f t="shared" si="2"/>
        <v>6.4400283180970033E-2</v>
      </c>
      <c r="H7" s="28">
        <v>1983.4</v>
      </c>
      <c r="I7" s="30">
        <f t="shared" si="3"/>
        <v>-5.3907679963894391E-3</v>
      </c>
      <c r="J7" s="33">
        <f t="shared" si="4"/>
        <v>3.74799122808177E-2</v>
      </c>
    </row>
    <row r="8" spans="1:13">
      <c r="A8" s="5" t="s">
        <v>30</v>
      </c>
      <c r="B8" s="21">
        <v>42530</v>
      </c>
      <c r="C8" s="22">
        <v>1602222754</v>
      </c>
      <c r="D8" s="23">
        <v>-13364040</v>
      </c>
      <c r="E8" s="23">
        <f t="shared" si="0"/>
        <v>1615586794</v>
      </c>
      <c r="F8" s="24">
        <f t="shared" si="1"/>
        <v>-8.2719418415845257E-3</v>
      </c>
      <c r="G8" s="24">
        <f t="shared" si="2"/>
        <v>5.6128341339385504E-2</v>
      </c>
      <c r="H8" s="28">
        <v>1970.35</v>
      </c>
      <c r="I8" s="30">
        <f t="shared" si="3"/>
        <v>-6.5796107693859946E-3</v>
      </c>
      <c r="J8" s="33">
        <f t="shared" si="4"/>
        <v>3.0900301511431704E-2</v>
      </c>
    </row>
    <row r="9" spans="1:13">
      <c r="A9" s="5" t="s">
        <v>31</v>
      </c>
      <c r="B9" s="21">
        <v>42565</v>
      </c>
      <c r="C9" s="22">
        <v>1618896579</v>
      </c>
      <c r="D9" s="23">
        <v>26772400</v>
      </c>
      <c r="E9" s="23">
        <f t="shared" si="0"/>
        <v>1592124179</v>
      </c>
      <c r="F9" s="24">
        <f t="shared" si="1"/>
        <v>1.6815522528409513E-2</v>
      </c>
      <c r="G9" s="24">
        <f t="shared" si="2"/>
        <v>7.2943863867795014E-2</v>
      </c>
      <c r="H9" s="28">
        <v>2016.19</v>
      </c>
      <c r="I9" s="30">
        <f t="shared" si="3"/>
        <v>2.3264902174740604E-2</v>
      </c>
      <c r="J9" s="33">
        <f>I9+J8</f>
        <v>5.4165203686172309E-2</v>
      </c>
    </row>
    <row r="10" spans="1:13">
      <c r="A10" s="5" t="s">
        <v>32</v>
      </c>
      <c r="B10" s="21">
        <v>42593</v>
      </c>
      <c r="C10" s="22">
        <v>1620133204</v>
      </c>
      <c r="D10" s="23">
        <v>21522940</v>
      </c>
      <c r="E10" s="23">
        <f t="shared" si="0"/>
        <v>1598610264</v>
      </c>
      <c r="F10" s="24">
        <f t="shared" si="1"/>
        <v>1.3463531721700494E-2</v>
      </c>
      <c r="G10" s="24">
        <f t="shared" si="2"/>
        <v>8.6407395589495506E-2</v>
      </c>
      <c r="H10" s="28">
        <v>2034.65</v>
      </c>
      <c r="I10" s="30">
        <f t="shared" si="3"/>
        <v>9.1558831260942844E-3</v>
      </c>
      <c r="J10" s="33">
        <f t="shared" si="4"/>
        <v>6.3321086812266586E-2</v>
      </c>
    </row>
    <row r="11" spans="1:13">
      <c r="A11" s="5" t="s">
        <v>33</v>
      </c>
      <c r="B11" s="21">
        <v>42621</v>
      </c>
      <c r="C11" s="22">
        <v>1645358475</v>
      </c>
      <c r="D11" s="23">
        <v>29446590</v>
      </c>
      <c r="E11" s="23">
        <f t="shared" si="0"/>
        <v>1615911885</v>
      </c>
      <c r="F11" s="24">
        <f t="shared" si="1"/>
        <v>1.8222893385056078E-2</v>
      </c>
      <c r="G11" s="24">
        <f t="shared" si="2"/>
        <v>0.10463028897455158</v>
      </c>
      <c r="H11" s="28">
        <v>2043.63</v>
      </c>
      <c r="I11" s="30">
        <f t="shared" si="3"/>
        <v>4.4135354975057221E-3</v>
      </c>
      <c r="J11" s="33">
        <f t="shared" si="4"/>
        <v>6.7734622309772313E-2</v>
      </c>
    </row>
    <row r="12" spans="1:13">
      <c r="A12" s="5" t="s">
        <v>34</v>
      </c>
      <c r="B12" s="25">
        <v>42656</v>
      </c>
      <c r="C12" s="22">
        <v>1651339738</v>
      </c>
      <c r="D12" s="26">
        <v>24324580</v>
      </c>
      <c r="E12" s="23">
        <f t="shared" si="0"/>
        <v>1627015158</v>
      </c>
      <c r="F12" s="24">
        <f t="shared" si="1"/>
        <v>1.4950432317975984E-2</v>
      </c>
      <c r="G12" s="24">
        <f t="shared" si="2"/>
        <v>0.11958072129252756</v>
      </c>
      <c r="H12" s="28">
        <v>2032.47</v>
      </c>
      <c r="I12" s="30">
        <f t="shared" si="3"/>
        <v>-5.4608710970185806E-3</v>
      </c>
      <c r="J12" s="33">
        <f t="shared" si="4"/>
        <v>6.2273751212753733E-2</v>
      </c>
    </row>
    <row r="13" spans="1:13">
      <c r="A13" s="5" t="s">
        <v>35</v>
      </c>
      <c r="B13" s="25">
        <v>42684</v>
      </c>
      <c r="C13" s="22">
        <v>1640825005</v>
      </c>
      <c r="D13" s="26">
        <v>14284350</v>
      </c>
      <c r="E13" s="23">
        <f t="shared" si="0"/>
        <v>1626540655</v>
      </c>
      <c r="F13" s="24">
        <f t="shared" si="1"/>
        <v>8.7820430163179659E-3</v>
      </c>
      <c r="G13" s="24">
        <f t="shared" si="2"/>
        <v>0.12836276430884552</v>
      </c>
      <c r="H13" s="28">
        <v>1984.43</v>
      </c>
      <c r="I13" s="30">
        <f t="shared" si="3"/>
        <v>-2.3636265233927173E-2</v>
      </c>
      <c r="J13" s="33">
        <f t="shared" si="4"/>
        <v>3.8637485978826561E-2</v>
      </c>
    </row>
    <row r="14" spans="1:13">
      <c r="A14" s="5" t="s">
        <v>36</v>
      </c>
      <c r="B14" s="21">
        <v>42712</v>
      </c>
      <c r="C14" s="22">
        <v>1681925406</v>
      </c>
      <c r="D14" s="23">
        <v>32535480</v>
      </c>
      <c r="E14" s="23">
        <f t="shared" si="0"/>
        <v>1649389926</v>
      </c>
      <c r="F14" s="24">
        <f t="shared" si="1"/>
        <v>1.9725766167920683E-2</v>
      </c>
      <c r="G14" s="24">
        <f t="shared" si="2"/>
        <v>0.14808853047676621</v>
      </c>
      <c r="H14" s="28">
        <v>2031.07</v>
      </c>
      <c r="I14" s="30">
        <f t="shared" si="3"/>
        <v>2.3502970626325882E-2</v>
      </c>
      <c r="J14" s="33">
        <f t="shared" si="4"/>
        <v>6.2140456605152439E-2</v>
      </c>
    </row>
    <row r="15" spans="1:13">
      <c r="A15" s="5" t="s">
        <v>37</v>
      </c>
      <c r="B15" s="21">
        <v>42747</v>
      </c>
      <c r="C15" s="22">
        <v>1623081714</v>
      </c>
      <c r="D15" s="23">
        <v>-21329790</v>
      </c>
      <c r="E15" s="23">
        <f t="shared" si="0"/>
        <v>1644411504</v>
      </c>
      <c r="F15" s="24">
        <f t="shared" si="1"/>
        <v>-1.2971078071465499E-2</v>
      </c>
      <c r="G15" s="24">
        <f t="shared" si="2"/>
        <v>0.13511745240530071</v>
      </c>
      <c r="H15" s="28">
        <v>2087.14</v>
      </c>
      <c r="I15" s="30">
        <f t="shared" si="3"/>
        <v>2.7606138636285277E-2</v>
      </c>
      <c r="J15" s="30">
        <f t="shared" si="4"/>
        <v>8.9746595241437715E-2</v>
      </c>
    </row>
    <row r="16" spans="1:13">
      <c r="A16" s="5" t="s">
        <v>63</v>
      </c>
      <c r="B16" s="21">
        <v>42775</v>
      </c>
      <c r="C16" s="22">
        <v>1628136343</v>
      </c>
      <c r="D16" s="23">
        <v>-551000</v>
      </c>
      <c r="E16" s="23">
        <f t="shared" si="0"/>
        <v>1628687343</v>
      </c>
      <c r="F16" s="24">
        <f t="shared" si="1"/>
        <v>-3.3830925399412279E-4</v>
      </c>
      <c r="G16" s="24">
        <f t="shared" si="2"/>
        <v>0.1347791431513066</v>
      </c>
      <c r="H16" s="28">
        <v>2065.88</v>
      </c>
      <c r="I16" s="30">
        <f t="shared" si="3"/>
        <v>-1.018618779765601E-2</v>
      </c>
      <c r="J16" s="30">
        <f t="shared" si="4"/>
        <v>7.9560407443781705E-2</v>
      </c>
    </row>
    <row r="17" spans="1:10">
      <c r="A17" s="5" t="s">
        <v>66</v>
      </c>
      <c r="B17" s="21">
        <v>42803</v>
      </c>
      <c r="C17" s="22">
        <v>1615824380</v>
      </c>
      <c r="D17" s="23">
        <v>-2533430</v>
      </c>
      <c r="E17" s="23">
        <f t="shared" ref="E17" si="5">C17-D17</f>
        <v>1618357810</v>
      </c>
      <c r="F17" s="24">
        <f t="shared" ref="F17" si="6">D17/E17</f>
        <v>-1.5654325541271988E-3</v>
      </c>
      <c r="G17" s="24">
        <f t="shared" ref="G17" si="7">F17+G16</f>
        <v>0.1332137105971794</v>
      </c>
      <c r="H17" s="28">
        <v>2097.35</v>
      </c>
      <c r="I17" s="30">
        <f>(H17-H16)/H16</f>
        <v>1.5233217805487153E-2</v>
      </c>
      <c r="J17" s="30">
        <f t="shared" ref="J17" si="8">I17+J16</f>
        <v>9.4793625249268862E-2</v>
      </c>
    </row>
    <row r="18" spans="1:10">
      <c r="A18" s="5" t="s">
        <v>101</v>
      </c>
      <c r="B18" s="98">
        <v>42838</v>
      </c>
      <c r="C18" s="22">
        <v>1676872434</v>
      </c>
      <c r="D18" s="23">
        <v>70850679</v>
      </c>
      <c r="E18" s="23">
        <f t="shared" ref="E18" si="9">C18-D18</f>
        <v>1606021755</v>
      </c>
      <c r="F18" s="24">
        <f t="shared" ref="F18" si="10">D18/E18</f>
        <v>4.411564088681974E-2</v>
      </c>
      <c r="G18" s="24">
        <f t="shared" ref="G18" si="11">F18+G17</f>
        <v>0.17732935148399914</v>
      </c>
      <c r="H18" s="28">
        <v>2148.61</v>
      </c>
      <c r="I18" s="30">
        <f>(H18-H17)/H17</f>
        <v>2.4440365222781233E-2</v>
      </c>
      <c r="J18" s="30">
        <f t="shared" ref="J18" si="12">I18+J17</f>
        <v>0.11923399047205009</v>
      </c>
    </row>
    <row r="19" spans="1:10">
      <c r="A19" s="5" t="s">
        <v>104</v>
      </c>
      <c r="B19" s="109">
        <v>42866</v>
      </c>
      <c r="C19" s="22">
        <v>1704578296</v>
      </c>
      <c r="D19" s="23">
        <v>54816450</v>
      </c>
      <c r="E19" s="23">
        <f t="shared" ref="E19:E25" si="13">C19-D19</f>
        <v>1649761846</v>
      </c>
      <c r="F19" s="24">
        <f t="shared" ref="F19:F21" si="14">D19/E19</f>
        <v>3.3226886736959969E-2</v>
      </c>
      <c r="G19" s="24">
        <f t="shared" ref="G19" si="15">F19+G18</f>
        <v>0.21055623822095912</v>
      </c>
      <c r="H19" s="28">
        <v>2296.37</v>
      </c>
      <c r="I19" s="30">
        <f>(H19-H18)/H18</f>
        <v>6.8770042027170936E-2</v>
      </c>
      <c r="J19" s="30">
        <f t="shared" ref="J19" si="16">I19+J18</f>
        <v>0.18800403249922104</v>
      </c>
    </row>
    <row r="20" spans="1:10">
      <c r="A20" s="5" t="s">
        <v>108</v>
      </c>
      <c r="B20" s="110">
        <v>42894</v>
      </c>
      <c r="C20" s="22">
        <v>1675618340</v>
      </c>
      <c r="D20" s="23">
        <v>52457150</v>
      </c>
      <c r="E20" s="23">
        <f t="shared" si="13"/>
        <v>1623161190</v>
      </c>
      <c r="F20" s="24">
        <f t="shared" si="14"/>
        <v>3.2317893209361417E-2</v>
      </c>
      <c r="G20" s="24">
        <f t="shared" ref="G20:G28" si="17">F20+G19</f>
        <v>0.24287413143032055</v>
      </c>
      <c r="H20" s="28">
        <v>2363.5700000000002</v>
      </c>
      <c r="I20" s="30">
        <f t="shared" ref="I20:I21" si="18">(H20-H19)/H19</f>
        <v>2.9263576862613723E-2</v>
      </c>
      <c r="J20" s="30">
        <f t="shared" ref="J20:J28" si="19">I20+J19</f>
        <v>0.21726760936183476</v>
      </c>
    </row>
    <row r="21" spans="1:10">
      <c r="A21" s="5" t="s">
        <v>118</v>
      </c>
      <c r="B21" s="111">
        <v>42929</v>
      </c>
      <c r="C21" s="22">
        <v>1797388361</v>
      </c>
      <c r="D21" s="23">
        <v>65283780</v>
      </c>
      <c r="E21" s="23">
        <f t="shared" si="13"/>
        <v>1732104581</v>
      </c>
      <c r="F21" s="24">
        <f t="shared" si="14"/>
        <v>3.7690437815428884E-2</v>
      </c>
      <c r="G21" s="24">
        <f t="shared" si="17"/>
        <v>0.28056456924574946</v>
      </c>
      <c r="H21" s="28">
        <v>2409.4899999999998</v>
      </c>
      <c r="I21" s="30">
        <f t="shared" si="18"/>
        <v>1.9428237792830174E-2</v>
      </c>
      <c r="J21" s="30">
        <f t="shared" si="19"/>
        <v>0.23669584715466493</v>
      </c>
    </row>
    <row r="22" spans="1:10">
      <c r="A22" s="5" t="s">
        <v>129</v>
      </c>
      <c r="B22" s="21">
        <v>42957</v>
      </c>
      <c r="C22" s="22">
        <v>1767353402</v>
      </c>
      <c r="D22" s="23">
        <v>2469570</v>
      </c>
      <c r="E22" s="23">
        <f t="shared" si="13"/>
        <v>1764883832</v>
      </c>
      <c r="F22" s="24">
        <f t="shared" ref="F22:F28" si="20">D22/E22</f>
        <v>1.3992818990252952E-3</v>
      </c>
      <c r="G22" s="24">
        <f t="shared" si="17"/>
        <v>0.28196385114477474</v>
      </c>
      <c r="H22" s="28">
        <v>2359.4699999999998</v>
      </c>
      <c r="I22" s="30">
        <f t="shared" ref="I22:I23" si="21">(H22-H21)/H21</f>
        <v>-2.0759579828096397E-2</v>
      </c>
      <c r="J22" s="30">
        <f t="shared" si="19"/>
        <v>0.21593626732656854</v>
      </c>
    </row>
    <row r="23" spans="1:10">
      <c r="A23" s="5" t="s">
        <v>138</v>
      </c>
      <c r="B23" s="21">
        <v>42992</v>
      </c>
      <c r="C23" s="22">
        <v>1786149466</v>
      </c>
      <c r="D23" s="67">
        <v>12106780</v>
      </c>
      <c r="E23" s="23">
        <f t="shared" si="13"/>
        <v>1774042686</v>
      </c>
      <c r="F23" s="24">
        <f t="shared" si="20"/>
        <v>6.8244017438484567E-3</v>
      </c>
      <c r="G23" s="24">
        <f t="shared" si="17"/>
        <v>0.2887882528886232</v>
      </c>
      <c r="H23" s="28">
        <v>2377.66</v>
      </c>
      <c r="I23" s="30">
        <f t="shared" si="21"/>
        <v>7.7093584576197437E-3</v>
      </c>
      <c r="J23" s="30">
        <f t="shared" si="19"/>
        <v>0.22364562578418828</v>
      </c>
    </row>
    <row r="24" spans="1:10">
      <c r="A24" s="5" t="s">
        <v>142</v>
      </c>
      <c r="B24" s="21">
        <v>43020</v>
      </c>
      <c r="C24" s="22">
        <v>1801518756</v>
      </c>
      <c r="D24" s="67">
        <v>60448370</v>
      </c>
      <c r="E24" s="67">
        <f t="shared" si="13"/>
        <v>1741070386</v>
      </c>
      <c r="F24" s="24">
        <f t="shared" si="20"/>
        <v>3.4719084585015735E-2</v>
      </c>
      <c r="G24" s="24">
        <f t="shared" si="17"/>
        <v>0.32350733747363891</v>
      </c>
      <c r="H24" s="28">
        <v>2474.7600000000002</v>
      </c>
      <c r="I24" s="30">
        <f t="shared" ref="I24" si="22">(H24-H23)/H23</f>
        <v>4.0838471438305046E-2</v>
      </c>
      <c r="J24" s="30">
        <f t="shared" si="19"/>
        <v>0.26448409722249333</v>
      </c>
    </row>
    <row r="25" spans="1:10">
      <c r="A25" s="5" t="s">
        <v>148</v>
      </c>
      <c r="B25" s="21">
        <v>43048</v>
      </c>
      <c r="C25" s="22">
        <v>1817356755</v>
      </c>
      <c r="D25" s="67">
        <v>39302670</v>
      </c>
      <c r="E25" s="67">
        <f t="shared" si="13"/>
        <v>1778054085</v>
      </c>
      <c r="F25" s="24">
        <f t="shared" si="20"/>
        <v>2.2104316359982942E-2</v>
      </c>
      <c r="G25" s="24">
        <f t="shared" si="17"/>
        <v>0.34561165383362186</v>
      </c>
      <c r="H25" s="28">
        <v>2550.5700000000002</v>
      </c>
      <c r="I25" s="30">
        <f t="shared" ref="I25:I28" si="23">(H25-H24)/H24</f>
        <v>3.0633273529554358E-2</v>
      </c>
      <c r="J25" s="30">
        <f t="shared" si="19"/>
        <v>0.29511737075204769</v>
      </c>
    </row>
    <row r="26" spans="1:10">
      <c r="A26" s="5" t="s">
        <v>154</v>
      </c>
      <c r="B26" s="21">
        <v>43083</v>
      </c>
      <c r="C26" s="22">
        <v>1857668325</v>
      </c>
      <c r="D26" s="67">
        <v>37917840</v>
      </c>
      <c r="E26" s="120">
        <f>C26-D26</f>
        <v>1819750485</v>
      </c>
      <c r="F26" s="24">
        <f t="shared" si="20"/>
        <v>2.0836834671869864E-2</v>
      </c>
      <c r="G26" s="24">
        <f t="shared" si="17"/>
        <v>0.36644848850549172</v>
      </c>
      <c r="H26" s="28">
        <v>2469.48</v>
      </c>
      <c r="I26" s="30">
        <f t="shared" si="23"/>
        <v>-3.1792893353250508E-2</v>
      </c>
      <c r="J26" s="30">
        <f t="shared" si="19"/>
        <v>0.26332447739879716</v>
      </c>
    </row>
    <row r="27" spans="1:10">
      <c r="A27" s="5" t="s">
        <v>160</v>
      </c>
      <c r="B27" s="21">
        <v>43111</v>
      </c>
      <c r="C27" s="22">
        <v>1828833400</v>
      </c>
      <c r="D27" s="67">
        <v>12227030</v>
      </c>
      <c r="E27" s="120">
        <f>C27-D27</f>
        <v>1816606370</v>
      </c>
      <c r="F27" s="24">
        <f t="shared" si="20"/>
        <v>6.7306986268026794E-3</v>
      </c>
      <c r="G27" s="24">
        <f t="shared" si="17"/>
        <v>0.37317918713229442</v>
      </c>
      <c r="H27" s="28">
        <v>2487.91</v>
      </c>
      <c r="I27" s="30">
        <f t="shared" si="23"/>
        <v>7.463109642515767E-3</v>
      </c>
      <c r="J27" s="30">
        <f t="shared" si="19"/>
        <v>0.27078758704131295</v>
      </c>
    </row>
    <row r="28" spans="1:10">
      <c r="A28" s="5" t="s">
        <v>165</v>
      </c>
      <c r="B28" s="121">
        <v>43139</v>
      </c>
      <c r="C28" s="22">
        <v>1820650154</v>
      </c>
      <c r="D28" s="5">
        <v>50854880</v>
      </c>
      <c r="E28" s="120">
        <f>C28-D28</f>
        <v>1769795274</v>
      </c>
      <c r="F28" s="24">
        <f t="shared" si="20"/>
        <v>2.873489422596345E-2</v>
      </c>
      <c r="G28" s="24">
        <f t="shared" si="17"/>
        <v>0.40191408135825785</v>
      </c>
      <c r="H28" s="5">
        <v>2407.62</v>
      </c>
      <c r="I28" s="30">
        <f t="shared" si="23"/>
        <v>-3.2272067719491447E-2</v>
      </c>
      <c r="J28" s="30">
        <f t="shared" si="19"/>
        <v>0.2385155193218215</v>
      </c>
    </row>
    <row r="29" spans="1:10">
      <c r="A29" s="5"/>
      <c r="B29" s="21"/>
      <c r="C29" s="22"/>
      <c r="D29" s="5"/>
      <c r="E29" s="5"/>
      <c r="F29" s="24"/>
      <c r="G29" s="5"/>
      <c r="H29" s="5"/>
      <c r="I29" s="32"/>
      <c r="J29" s="5"/>
    </row>
    <row r="30" spans="1:10">
      <c r="A30" s="5"/>
      <c r="B30" s="5"/>
      <c r="C30" s="22"/>
      <c r="D30" s="5"/>
      <c r="E30" s="5"/>
      <c r="F30" s="24"/>
      <c r="G30" s="5"/>
      <c r="H30" s="5"/>
      <c r="I30" s="5"/>
      <c r="J30" s="5"/>
    </row>
    <row r="31" spans="1:10">
      <c r="A31" s="5"/>
      <c r="B31" s="5"/>
      <c r="C31" s="22"/>
      <c r="D31" s="5"/>
      <c r="E31" s="5"/>
      <c r="F31" s="24"/>
      <c r="G31" s="5"/>
      <c r="H31" s="5"/>
      <c r="I31" s="5"/>
      <c r="J31" s="5"/>
    </row>
    <row r="32" spans="1:10">
      <c r="A32" s="5"/>
      <c r="B32" s="5"/>
      <c r="C32" s="22"/>
      <c r="D32" s="5"/>
      <c r="E32" s="5"/>
      <c r="F32" s="24"/>
      <c r="G32" s="5"/>
      <c r="H32" s="5"/>
      <c r="I32" s="5"/>
      <c r="J32" s="5"/>
    </row>
    <row r="33" spans="1:10">
      <c r="A33" s="5"/>
      <c r="B33" s="5"/>
      <c r="C33" s="22"/>
      <c r="D33" s="5"/>
      <c r="E33" s="5"/>
      <c r="F33" s="24"/>
      <c r="G33" s="5"/>
      <c r="H33" s="5"/>
      <c r="I33" s="5"/>
      <c r="J33" s="5"/>
    </row>
    <row r="34" spans="1:10">
      <c r="A34" s="5"/>
      <c r="B34" s="5"/>
      <c r="C34" s="22"/>
      <c r="D34" s="5"/>
      <c r="E34" s="5"/>
      <c r="F34" s="24"/>
      <c r="G34" s="5"/>
      <c r="H34" s="5"/>
      <c r="I34" s="5"/>
      <c r="J34" s="5"/>
    </row>
    <row r="35" spans="1:10">
      <c r="A35" s="5"/>
      <c r="B35" s="5"/>
      <c r="C35" s="22"/>
      <c r="D35" s="5"/>
      <c r="E35" s="5"/>
      <c r="F35" s="24"/>
      <c r="G35" s="5"/>
      <c r="H35" s="5"/>
      <c r="I35" s="5"/>
      <c r="J35" s="5"/>
    </row>
    <row r="36" spans="1:10">
      <c r="A36" s="5"/>
      <c r="B36" s="5"/>
      <c r="C36" s="22"/>
      <c r="D36" s="5"/>
      <c r="E36" s="5"/>
      <c r="F36" s="24"/>
      <c r="G36" s="5"/>
      <c r="H36" s="5"/>
      <c r="I36" s="5"/>
      <c r="J36" s="5"/>
    </row>
    <row r="37" spans="1:10">
      <c r="A37" s="5"/>
      <c r="B37" s="5"/>
      <c r="C37" s="22"/>
      <c r="D37" s="5"/>
      <c r="E37" s="5"/>
      <c r="F37" s="24"/>
      <c r="G37" s="5"/>
      <c r="H37" s="5"/>
      <c r="I37" s="5"/>
      <c r="J37" s="5"/>
    </row>
    <row r="38" spans="1:10">
      <c r="A38" s="5"/>
      <c r="B38" s="5"/>
      <c r="C38" s="22"/>
      <c r="D38" s="5"/>
      <c r="E38" s="5"/>
      <c r="F38" s="24"/>
      <c r="G38" s="5"/>
      <c r="H38" s="5"/>
      <c r="I38" s="5"/>
      <c r="J38" s="5"/>
    </row>
    <row r="39" spans="1:10">
      <c r="A39" s="5"/>
      <c r="B39" s="5"/>
      <c r="C39" s="22"/>
      <c r="D39" s="5"/>
      <c r="E39" s="5"/>
      <c r="F39" s="24"/>
      <c r="G39" s="5"/>
      <c r="H39" s="5"/>
      <c r="I39" s="5"/>
      <c r="J39" s="5"/>
    </row>
    <row r="40" spans="1:10">
      <c r="A40" s="5"/>
      <c r="B40" s="5"/>
      <c r="C40" s="22"/>
      <c r="D40" s="5"/>
      <c r="E40" s="5"/>
      <c r="F40" s="24"/>
      <c r="G40" s="5"/>
      <c r="H40" s="5"/>
      <c r="I40" s="5"/>
      <c r="J40" s="5"/>
    </row>
    <row r="41" spans="1:10">
      <c r="A41" s="5"/>
      <c r="B41" s="5"/>
      <c r="C41" s="22"/>
      <c r="D41" s="5"/>
      <c r="E41" s="5"/>
      <c r="F41" s="24"/>
      <c r="G41" s="5"/>
      <c r="H41" s="5"/>
      <c r="I41" s="5"/>
      <c r="J41" s="5"/>
    </row>
    <row r="42" spans="1:10">
      <c r="A42" s="5"/>
      <c r="B42" s="5"/>
      <c r="C42" s="22"/>
      <c r="D42" s="5"/>
      <c r="E42" s="5"/>
      <c r="F42" s="24"/>
      <c r="G42" s="5"/>
      <c r="H42" s="5"/>
      <c r="I42" s="5"/>
      <c r="J42" s="5"/>
    </row>
    <row r="43" spans="1:10">
      <c r="A43" s="5"/>
      <c r="B43" s="5"/>
      <c r="C43" s="22"/>
      <c r="D43" s="5"/>
      <c r="E43" s="5"/>
      <c r="F43" s="24"/>
      <c r="G43" s="5"/>
      <c r="H43" s="5"/>
      <c r="I43" s="5"/>
      <c r="J43" s="5"/>
    </row>
    <row r="44" spans="1:10">
      <c r="A44" s="5"/>
      <c r="B44" s="5"/>
      <c r="C44" s="22"/>
      <c r="D44" s="5"/>
      <c r="E44" s="5"/>
      <c r="F44" s="24"/>
      <c r="G44" s="5"/>
      <c r="H44" s="5"/>
      <c r="I44" s="5"/>
      <c r="J44" s="5"/>
    </row>
    <row r="45" spans="1:10">
      <c r="A45" s="5"/>
      <c r="B45" s="5"/>
      <c r="C45" s="22"/>
      <c r="D45" s="5"/>
      <c r="E45" s="5"/>
      <c r="F45" s="24"/>
      <c r="G45" s="5"/>
      <c r="H45" s="5"/>
      <c r="I45" s="5"/>
      <c r="J45" s="5"/>
    </row>
    <row r="46" spans="1:10">
      <c r="A46" s="5"/>
      <c r="B46" s="5"/>
      <c r="C46" s="22"/>
      <c r="D46" s="5"/>
      <c r="E46" s="5"/>
      <c r="F46" s="24"/>
      <c r="G46" s="5"/>
      <c r="H46" s="5"/>
      <c r="I46" s="5"/>
      <c r="J46" s="5"/>
    </row>
    <row r="47" spans="1:10">
      <c r="A47" s="5"/>
      <c r="B47" s="5"/>
      <c r="C47" s="22"/>
      <c r="D47" s="5"/>
      <c r="E47" s="5"/>
      <c r="F47" s="24"/>
      <c r="G47" s="5"/>
      <c r="H47" s="5"/>
      <c r="I47" s="5"/>
      <c r="J47" s="5"/>
    </row>
    <row r="48" spans="1:10">
      <c r="A48" s="5"/>
      <c r="B48" s="5"/>
      <c r="C48" s="22"/>
      <c r="D48" s="5"/>
      <c r="E48" s="5"/>
      <c r="F48" s="24"/>
      <c r="G48" s="5"/>
      <c r="H48" s="5"/>
      <c r="I48" s="5"/>
      <c r="J48" s="5"/>
    </row>
    <row r="49" spans="1:10">
      <c r="A49" s="5"/>
      <c r="B49" s="5"/>
      <c r="C49" s="22"/>
      <c r="D49" s="5"/>
      <c r="E49" s="5"/>
      <c r="F49" s="24"/>
      <c r="G49" s="5"/>
      <c r="H49" s="5"/>
      <c r="I49" s="5"/>
      <c r="J49" s="5"/>
    </row>
    <row r="50" spans="1:10">
      <c r="A50" s="5"/>
      <c r="B50" s="5"/>
      <c r="C50" s="22"/>
      <c r="D50" s="5"/>
      <c r="E50" s="5"/>
      <c r="F50" s="24"/>
      <c r="G50" s="5"/>
      <c r="H50" s="5"/>
      <c r="I50" s="5"/>
      <c r="J50" s="5"/>
    </row>
    <row r="51" spans="1:10">
      <c r="A51" s="5"/>
      <c r="B51" s="5"/>
      <c r="C51" s="22"/>
      <c r="D51" s="5"/>
      <c r="E51" s="5"/>
      <c r="F51" s="24"/>
      <c r="G51" s="5"/>
      <c r="H51" s="5"/>
      <c r="I51" s="5"/>
      <c r="J51" s="5"/>
    </row>
    <row r="52" spans="1:10">
      <c r="A52" s="5"/>
      <c r="B52" s="5"/>
      <c r="C52" s="22"/>
      <c r="D52" s="5"/>
      <c r="E52" s="5"/>
      <c r="F52" s="24"/>
      <c r="G52" s="5"/>
      <c r="H52" s="5"/>
      <c r="I52" s="5"/>
      <c r="J52" s="5"/>
    </row>
    <row r="53" spans="1:10">
      <c r="A53" s="5"/>
      <c r="B53" s="5"/>
      <c r="C53" s="22"/>
      <c r="D53" s="5"/>
      <c r="E53" s="5"/>
      <c r="F53" s="5"/>
      <c r="G53" s="5"/>
      <c r="H53" s="5"/>
      <c r="I53" s="5"/>
      <c r="J53" s="5"/>
    </row>
    <row r="54" spans="1:10">
      <c r="A54" s="5"/>
      <c r="B54" s="5"/>
      <c r="C54" s="22"/>
      <c r="D54" s="5"/>
      <c r="E54" s="5"/>
      <c r="F54" s="5"/>
      <c r="G54" s="5"/>
      <c r="H54" s="5"/>
      <c r="I54" s="5"/>
      <c r="J54" s="5"/>
    </row>
    <row r="55" spans="1:10">
      <c r="A55" s="5"/>
      <c r="B55" s="5"/>
      <c r="C55" s="22"/>
      <c r="D55" s="5"/>
      <c r="E55" s="5"/>
      <c r="F55" s="5"/>
      <c r="G55" s="5"/>
      <c r="H55" s="5"/>
      <c r="I55" s="5"/>
      <c r="J55" s="5"/>
    </row>
    <row r="56" spans="1:10">
      <c r="A56" s="5"/>
      <c r="B56" s="5"/>
      <c r="C56" s="5"/>
      <c r="D56" s="5"/>
      <c r="E56" s="5"/>
      <c r="F56" s="5"/>
      <c r="G56" s="5"/>
      <c r="H56" s="5"/>
      <c r="I56" s="5"/>
      <c r="J56" s="5"/>
    </row>
    <row r="57" spans="1:10">
      <c r="A57" s="5"/>
      <c r="B57" s="5"/>
      <c r="C57" s="5"/>
      <c r="D57" s="5"/>
      <c r="E57" s="5"/>
      <c r="F57" s="5"/>
      <c r="G57" s="5"/>
      <c r="H57" s="5"/>
      <c r="I57" s="5"/>
      <c r="J57" s="5"/>
    </row>
    <row r="58" spans="1:10">
      <c r="A58" s="5"/>
      <c r="B58" s="5"/>
      <c r="C58" s="5"/>
      <c r="D58" s="5"/>
      <c r="E58" s="5"/>
      <c r="F58" s="5"/>
      <c r="G58" s="5"/>
      <c r="H58" s="5"/>
      <c r="I58" s="5"/>
      <c r="J58" s="5"/>
    </row>
    <row r="59" spans="1:10">
      <c r="A59" s="5"/>
      <c r="B59" s="5"/>
      <c r="C59" s="5"/>
      <c r="D59" s="5"/>
      <c r="E59" s="5"/>
      <c r="F59" s="5"/>
      <c r="G59" s="5"/>
      <c r="H59" s="5"/>
      <c r="I59" s="5"/>
      <c r="J59" s="5"/>
    </row>
    <row r="60" spans="1:10">
      <c r="A60" s="5"/>
      <c r="B60" s="5"/>
      <c r="C60" s="5"/>
      <c r="D60" s="5"/>
      <c r="E60" s="5"/>
      <c r="F60" s="5"/>
      <c r="G60" s="5"/>
      <c r="H60" s="5"/>
      <c r="I60" s="5"/>
      <c r="J60" s="5"/>
    </row>
    <row r="61" spans="1:10">
      <c r="A61" s="5"/>
      <c r="B61" s="5"/>
      <c r="C61" s="5"/>
      <c r="D61" s="5"/>
      <c r="E61" s="5"/>
      <c r="F61" s="5"/>
      <c r="G61" s="5"/>
      <c r="H61" s="5"/>
      <c r="I61" s="5"/>
      <c r="J61" s="5"/>
    </row>
    <row r="62" spans="1:10">
      <c r="A62" s="5"/>
      <c r="B62" s="5"/>
      <c r="C62" s="5"/>
      <c r="D62" s="5"/>
      <c r="E62" s="5"/>
      <c r="F62" s="5"/>
      <c r="G62" s="5"/>
      <c r="H62" s="5"/>
      <c r="I62" s="5"/>
      <c r="J62" s="5"/>
    </row>
    <row r="63" spans="1:10">
      <c r="A63" s="5"/>
      <c r="B63" s="5"/>
      <c r="C63" s="5"/>
      <c r="D63" s="5"/>
      <c r="E63" s="5"/>
      <c r="F63" s="5"/>
      <c r="G63" s="5"/>
      <c r="H63" s="5"/>
      <c r="I63" s="5"/>
      <c r="J63" s="5"/>
    </row>
    <row r="64" spans="1:10">
      <c r="A64" s="5"/>
      <c r="B64" s="5"/>
      <c r="C64" s="5"/>
      <c r="D64" s="5"/>
      <c r="E64" s="5"/>
      <c r="F64" s="5"/>
      <c r="G64" s="5"/>
      <c r="H64" s="5"/>
      <c r="I64" s="5"/>
      <c r="J64" s="5"/>
    </row>
    <row r="65" spans="1:10">
      <c r="A65" s="5"/>
      <c r="B65" s="5"/>
      <c r="C65" s="5"/>
      <c r="D65" s="5"/>
      <c r="E65" s="5"/>
      <c r="F65" s="5"/>
      <c r="G65" s="5"/>
      <c r="H65" s="5"/>
      <c r="I65" s="5"/>
      <c r="J65" s="5"/>
    </row>
    <row r="66" spans="1:10">
      <c r="A66" s="5"/>
      <c r="B66" s="5"/>
      <c r="C66" s="5"/>
      <c r="D66" s="5"/>
      <c r="E66" s="5"/>
      <c r="F66" s="5"/>
      <c r="G66" s="5"/>
      <c r="H66" s="5"/>
      <c r="I66" s="5"/>
      <c r="J66" s="5"/>
    </row>
    <row r="67" spans="1:10">
      <c r="A67" s="5"/>
      <c r="B67" s="5"/>
      <c r="C67" s="5"/>
      <c r="D67" s="5"/>
      <c r="E67" s="5"/>
      <c r="F67" s="5"/>
      <c r="G67" s="5"/>
      <c r="H67" s="5"/>
      <c r="I67" s="5"/>
      <c r="J67" s="5"/>
    </row>
    <row r="68" spans="1:10">
      <c r="A68" s="5"/>
      <c r="B68" s="5"/>
      <c r="C68" s="5"/>
      <c r="D68" s="5"/>
      <c r="E68" s="5"/>
      <c r="F68" s="5"/>
      <c r="G68" s="5"/>
      <c r="H68" s="5"/>
      <c r="I68" s="5"/>
      <c r="J68" s="5"/>
    </row>
    <row r="69" spans="1:10">
      <c r="A69" s="5"/>
      <c r="B69" s="5"/>
      <c r="C69" s="5"/>
      <c r="D69" s="5"/>
      <c r="E69" s="5"/>
      <c r="F69" s="5"/>
      <c r="G69" s="5"/>
      <c r="H69" s="5"/>
      <c r="I69" s="5"/>
      <c r="J69" s="5"/>
    </row>
    <row r="70" spans="1:10">
      <c r="A70" s="5"/>
      <c r="B70" s="5"/>
      <c r="C70" s="5"/>
      <c r="D70" s="5"/>
      <c r="E70" s="5"/>
      <c r="F70" s="5"/>
      <c r="G70" s="5"/>
      <c r="H70" s="5"/>
      <c r="I70" s="5"/>
      <c r="J70" s="5"/>
    </row>
    <row r="71" spans="1:10">
      <c r="A71" s="5"/>
      <c r="B71" s="5"/>
      <c r="C71" s="5"/>
      <c r="D71" s="5"/>
      <c r="E71" s="5"/>
      <c r="F71" s="5"/>
      <c r="G71" s="5"/>
      <c r="H71" s="5"/>
      <c r="I71" s="5"/>
      <c r="J71" s="5"/>
    </row>
    <row r="72" spans="1:10">
      <c r="A72" s="5"/>
      <c r="B72" s="5"/>
      <c r="C72" s="5"/>
      <c r="D72" s="5"/>
      <c r="E72" s="5"/>
      <c r="F72" s="5"/>
      <c r="G72" s="5"/>
      <c r="H72" s="5"/>
      <c r="I72" s="5"/>
      <c r="J72" s="5"/>
    </row>
    <row r="73" spans="1:10">
      <c r="A73" s="5"/>
      <c r="B73" s="5"/>
      <c r="C73" s="5"/>
      <c r="D73" s="5"/>
      <c r="E73" s="5"/>
      <c r="F73" s="5"/>
      <c r="G73" s="5"/>
      <c r="H73" s="5"/>
      <c r="I73" s="5"/>
      <c r="J73" s="5"/>
    </row>
    <row r="74" spans="1:10">
      <c r="A74" s="5"/>
      <c r="B74" s="5"/>
      <c r="C74" s="5"/>
      <c r="D74" s="5"/>
      <c r="E74" s="5"/>
      <c r="F74" s="5"/>
      <c r="G74" s="5"/>
      <c r="H74" s="5"/>
      <c r="I74" s="5"/>
      <c r="J74" s="5"/>
    </row>
    <row r="75" spans="1:10">
      <c r="A75" s="5"/>
      <c r="B75" s="5"/>
      <c r="C75" s="5"/>
      <c r="D75" s="5"/>
      <c r="E75" s="5"/>
      <c r="F75" s="5"/>
      <c r="G75" s="5"/>
      <c r="H75" s="5"/>
      <c r="I75" s="5"/>
      <c r="J75" s="5"/>
    </row>
    <row r="76" spans="1:10">
      <c r="A76" s="5"/>
      <c r="B76" s="5"/>
      <c r="C76" s="5"/>
      <c r="D76" s="5"/>
      <c r="E76" s="5"/>
      <c r="F76" s="5"/>
      <c r="G76" s="5"/>
      <c r="H76" s="5"/>
      <c r="I76" s="5"/>
      <c r="J76" s="5"/>
    </row>
    <row r="77" spans="1:10">
      <c r="A77" s="5"/>
      <c r="B77" s="5"/>
      <c r="C77" s="5"/>
      <c r="D77" s="5"/>
      <c r="E77" s="5"/>
      <c r="F77" s="5"/>
      <c r="G77" s="5"/>
      <c r="H77" s="5"/>
      <c r="I77" s="5"/>
      <c r="J77" s="5"/>
    </row>
    <row r="78" spans="1:10">
      <c r="A78" s="5"/>
      <c r="B78" s="5"/>
      <c r="C78" s="5"/>
      <c r="D78" s="5"/>
      <c r="E78" s="5"/>
      <c r="F78" s="5"/>
      <c r="G78" s="5"/>
      <c r="H78" s="5"/>
      <c r="I78" s="5"/>
      <c r="J78" s="5"/>
    </row>
    <row r="79" spans="1:10">
      <c r="A79" s="5"/>
      <c r="B79" s="5"/>
      <c r="C79" s="5"/>
      <c r="D79" s="5"/>
      <c r="E79" s="5"/>
      <c r="F79" s="5"/>
      <c r="G79" s="5"/>
      <c r="H79" s="5"/>
      <c r="I79" s="5"/>
      <c r="J79" s="5"/>
    </row>
    <row r="80" spans="1:10">
      <c r="A80" s="5"/>
      <c r="B80" s="5"/>
      <c r="C80" s="5"/>
      <c r="D80" s="5"/>
      <c r="E80" s="5"/>
      <c r="F80" s="5"/>
      <c r="G80" s="5"/>
      <c r="H80" s="5"/>
      <c r="I80" s="5"/>
      <c r="J80" s="5"/>
    </row>
    <row r="81" spans="1:10">
      <c r="A81" s="5"/>
      <c r="B81" s="5"/>
      <c r="C81" s="5"/>
      <c r="D81" s="5"/>
      <c r="E81" s="5"/>
      <c r="F81" s="5"/>
      <c r="G81" s="5"/>
      <c r="H81" s="5"/>
      <c r="I81" s="5"/>
      <c r="J81" s="5"/>
    </row>
    <row r="82" spans="1:10">
      <c r="A82" s="5"/>
      <c r="B82" s="5"/>
      <c r="C82" s="5"/>
      <c r="D82" s="5"/>
      <c r="E82" s="5"/>
      <c r="F82" s="5"/>
      <c r="G82" s="5"/>
      <c r="H82" s="5"/>
      <c r="I82" s="5"/>
      <c r="J82" s="5"/>
    </row>
    <row r="83" spans="1:10">
      <c r="A83" s="5"/>
      <c r="B83" s="5"/>
      <c r="C83" s="5"/>
      <c r="D83" s="5"/>
      <c r="E83" s="5"/>
      <c r="F83" s="5"/>
      <c r="G83" s="5"/>
      <c r="H83" s="5"/>
      <c r="I83" s="5"/>
      <c r="J83" s="5"/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166"/>
  <sheetViews>
    <sheetView zoomScaleNormal="100" workbookViewId="0">
      <pane xSplit="1" ySplit="2" topLeftCell="B146" activePane="bottomRight" state="frozen"/>
      <selection pane="topRight" activeCell="B1" sqref="B1"/>
      <selection pane="bottomLeft" activeCell="A3" sqref="A3"/>
      <selection pane="bottomRight" activeCell="D164" sqref="D164"/>
    </sheetView>
  </sheetViews>
  <sheetFormatPr defaultRowHeight="16.5"/>
  <cols>
    <col min="2" max="2" width="11.625" bestFit="1" customWidth="1"/>
    <col min="3" max="3" width="11.125" customWidth="1"/>
    <col min="4" max="4" width="15.875" style="2" bestFit="1" customWidth="1"/>
    <col min="5" max="5" width="16.125" style="2" customWidth="1"/>
    <col min="6" max="6" width="17.625" style="2" customWidth="1"/>
    <col min="7" max="7" width="13" customWidth="1"/>
    <col min="8" max="8" width="12.625" customWidth="1"/>
    <col min="10" max="10" width="11.625" bestFit="1" customWidth="1"/>
  </cols>
  <sheetData>
    <row r="2" spans="1:10">
      <c r="A2" s="31" t="s">
        <v>21</v>
      </c>
      <c r="B2" s="20" t="s">
        <v>20</v>
      </c>
      <c r="C2" s="20" t="s">
        <v>73</v>
      </c>
      <c r="D2" s="66" t="s">
        <v>13</v>
      </c>
      <c r="E2" s="66" t="s">
        <v>14</v>
      </c>
      <c r="F2" s="66" t="s">
        <v>12</v>
      </c>
      <c r="G2" s="37" t="s">
        <v>71</v>
      </c>
      <c r="H2" s="37" t="s">
        <v>72</v>
      </c>
    </row>
    <row r="3" spans="1:10">
      <c r="A3" s="195" t="s">
        <v>27</v>
      </c>
      <c r="B3" s="198">
        <v>42439</v>
      </c>
      <c r="C3" s="64" t="s">
        <v>80</v>
      </c>
      <c r="D3" s="67">
        <v>1225975723</v>
      </c>
      <c r="E3" s="67">
        <v>15411400</v>
      </c>
      <c r="F3" s="67">
        <f>D3-E3</f>
        <v>1210564323</v>
      </c>
      <c r="G3" s="30">
        <f>IFERROR(E3/F3,"")</f>
        <v>1.2730756810846473E-2</v>
      </c>
      <c r="H3" s="32">
        <f>G3</f>
        <v>1.2730756810846473E-2</v>
      </c>
      <c r="I3" t="s">
        <v>74</v>
      </c>
      <c r="J3" s="71">
        <v>42418</v>
      </c>
    </row>
    <row r="4" spans="1:10">
      <c r="A4" s="196"/>
      <c r="B4" s="199"/>
      <c r="C4" s="65" t="s">
        <v>81</v>
      </c>
      <c r="D4" s="67">
        <v>0</v>
      </c>
      <c r="E4" s="67">
        <v>0</v>
      </c>
      <c r="F4" s="67">
        <f t="shared" ref="F4:F75" si="0">D4-E4</f>
        <v>0</v>
      </c>
      <c r="G4" s="30" t="str">
        <f t="shared" ref="G4:G75" si="1">IFERROR(E4/F4,"")</f>
        <v/>
      </c>
      <c r="H4" s="32" t="str">
        <f t="shared" ref="H4:H9" si="2">G4</f>
        <v/>
      </c>
      <c r="I4" t="s">
        <v>75</v>
      </c>
      <c r="J4" s="71">
        <v>42485</v>
      </c>
    </row>
    <row r="5" spans="1:10">
      <c r="A5" s="196"/>
      <c r="B5" s="199"/>
      <c r="C5" s="64" t="s">
        <v>84</v>
      </c>
      <c r="D5" s="67">
        <v>1407303860</v>
      </c>
      <c r="E5" s="67">
        <v>10611180</v>
      </c>
      <c r="F5" s="67">
        <f t="shared" si="0"/>
        <v>1396692680</v>
      </c>
      <c r="G5" s="30">
        <f t="shared" si="1"/>
        <v>7.5973620768170708E-3</v>
      </c>
      <c r="H5" s="32">
        <f t="shared" si="2"/>
        <v>7.5973620768170708E-3</v>
      </c>
      <c r="I5" t="s">
        <v>76</v>
      </c>
      <c r="J5" s="71">
        <v>42419</v>
      </c>
    </row>
    <row r="6" spans="1:10">
      <c r="A6" s="196"/>
      <c r="B6" s="199"/>
      <c r="C6" s="65" t="s">
        <v>85</v>
      </c>
      <c r="D6" s="67">
        <v>0</v>
      </c>
      <c r="E6" s="67">
        <v>0</v>
      </c>
      <c r="F6" s="67">
        <f t="shared" si="0"/>
        <v>0</v>
      </c>
      <c r="G6" s="30" t="str">
        <f t="shared" si="1"/>
        <v/>
      </c>
      <c r="H6" s="32" t="str">
        <f t="shared" si="2"/>
        <v/>
      </c>
      <c r="I6" t="s">
        <v>77</v>
      </c>
      <c r="J6" s="63">
        <v>42674</v>
      </c>
    </row>
    <row r="7" spans="1:10">
      <c r="A7" s="196"/>
      <c r="B7" s="199"/>
      <c r="C7" s="65" t="s">
        <v>86</v>
      </c>
      <c r="D7" s="67">
        <v>0</v>
      </c>
      <c r="E7" s="67">
        <v>0</v>
      </c>
      <c r="F7" s="67">
        <f t="shared" si="0"/>
        <v>0</v>
      </c>
      <c r="G7" s="30" t="str">
        <f t="shared" si="1"/>
        <v/>
      </c>
      <c r="H7" s="32" t="str">
        <f t="shared" si="2"/>
        <v/>
      </c>
      <c r="I7" t="s">
        <v>78</v>
      </c>
      <c r="J7" s="63">
        <v>42691</v>
      </c>
    </row>
    <row r="8" spans="1:10">
      <c r="A8" s="196"/>
      <c r="B8" s="199"/>
      <c r="C8" s="65" t="s">
        <v>87</v>
      </c>
      <c r="D8" s="67">
        <v>0</v>
      </c>
      <c r="E8" s="67">
        <v>0</v>
      </c>
      <c r="F8" s="67">
        <f t="shared" si="0"/>
        <v>0</v>
      </c>
      <c r="G8" s="30" t="str">
        <f t="shared" si="1"/>
        <v/>
      </c>
      <c r="H8" s="32" t="str">
        <f t="shared" si="2"/>
        <v/>
      </c>
      <c r="I8" t="s">
        <v>79</v>
      </c>
      <c r="J8" s="71">
        <v>42516</v>
      </c>
    </row>
    <row r="9" spans="1:10">
      <c r="A9" s="197"/>
      <c r="B9" s="200"/>
      <c r="C9" s="65" t="s">
        <v>83</v>
      </c>
      <c r="D9" s="67">
        <v>0</v>
      </c>
      <c r="E9" s="67">
        <v>0</v>
      </c>
      <c r="F9" s="67">
        <f t="shared" si="0"/>
        <v>0</v>
      </c>
      <c r="G9" s="30" t="str">
        <f t="shared" si="1"/>
        <v/>
      </c>
      <c r="H9" s="32" t="str">
        <f t="shared" si="2"/>
        <v/>
      </c>
    </row>
    <row r="10" spans="1:10">
      <c r="A10" s="190" t="s">
        <v>8</v>
      </c>
      <c r="B10" s="191"/>
      <c r="C10" s="191"/>
      <c r="D10" s="68">
        <f>SUM(D3:D9)</f>
        <v>2633279583</v>
      </c>
      <c r="E10" s="68">
        <f t="shared" ref="E10:F10" si="3">SUM(E3:E9)</f>
        <v>26022580</v>
      </c>
      <c r="F10" s="68">
        <f t="shared" si="3"/>
        <v>2607257003</v>
      </c>
      <c r="G10" s="69">
        <f t="shared" si="1"/>
        <v>9.9808265813678982E-3</v>
      </c>
      <c r="H10" s="70">
        <f>G10</f>
        <v>9.9808265813678982E-3</v>
      </c>
    </row>
    <row r="11" spans="1:10">
      <c r="A11" s="195" t="s">
        <v>28</v>
      </c>
      <c r="B11" s="198">
        <v>42474</v>
      </c>
      <c r="C11" s="64" t="s">
        <v>80</v>
      </c>
      <c r="D11" s="67">
        <v>1290764416</v>
      </c>
      <c r="E11" s="67">
        <v>34277090</v>
      </c>
      <c r="F11" s="67">
        <f t="shared" si="0"/>
        <v>1256487326</v>
      </c>
      <c r="G11" s="30">
        <f t="shared" si="1"/>
        <v>2.7280092119289709E-2</v>
      </c>
      <c r="H11" s="5"/>
    </row>
    <row r="12" spans="1:10">
      <c r="A12" s="196"/>
      <c r="B12" s="199"/>
      <c r="C12" s="65" t="s">
        <v>81</v>
      </c>
      <c r="D12" s="67"/>
      <c r="E12" s="67"/>
      <c r="F12" s="67">
        <f>D12-E12</f>
        <v>0</v>
      </c>
      <c r="G12" s="30" t="str">
        <f>IFERROR(E12/F12,"")</f>
        <v/>
      </c>
      <c r="H12" s="5"/>
    </row>
    <row r="13" spans="1:10">
      <c r="A13" s="196"/>
      <c r="B13" s="199"/>
      <c r="C13" s="64" t="s">
        <v>84</v>
      </c>
      <c r="D13" s="67">
        <v>1430738515</v>
      </c>
      <c r="E13" s="67">
        <v>32822680</v>
      </c>
      <c r="F13" s="67">
        <f>D13-E13</f>
        <v>1397915835</v>
      </c>
      <c r="G13" s="30">
        <f>IFERROR(E13/F13,"")</f>
        <v>2.3479725444271828E-2</v>
      </c>
      <c r="H13" s="5"/>
    </row>
    <row r="14" spans="1:10">
      <c r="A14" s="196"/>
      <c r="B14" s="199"/>
      <c r="C14" s="21" t="s">
        <v>85</v>
      </c>
      <c r="D14" s="67"/>
      <c r="E14" s="67"/>
      <c r="F14" s="67">
        <f t="shared" si="0"/>
        <v>0</v>
      </c>
      <c r="G14" s="30" t="str">
        <f t="shared" si="1"/>
        <v/>
      </c>
      <c r="H14" s="5"/>
    </row>
    <row r="15" spans="1:10">
      <c r="A15" s="196"/>
      <c r="B15" s="199"/>
      <c r="C15" s="21" t="s">
        <v>86</v>
      </c>
      <c r="D15" s="67"/>
      <c r="E15" s="67"/>
      <c r="F15" s="67">
        <f t="shared" si="0"/>
        <v>0</v>
      </c>
      <c r="G15" s="30" t="str">
        <f t="shared" si="1"/>
        <v/>
      </c>
      <c r="H15" s="5"/>
    </row>
    <row r="16" spans="1:10">
      <c r="A16" s="196"/>
      <c r="B16" s="199"/>
      <c r="C16" s="21" t="s">
        <v>87</v>
      </c>
      <c r="D16" s="67"/>
      <c r="E16" s="67"/>
      <c r="F16" s="67">
        <f t="shared" si="0"/>
        <v>0</v>
      </c>
      <c r="G16" s="30" t="str">
        <f t="shared" si="1"/>
        <v/>
      </c>
      <c r="H16" s="5"/>
    </row>
    <row r="17" spans="1:8">
      <c r="A17" s="197"/>
      <c r="B17" s="200"/>
      <c r="C17" s="21" t="s">
        <v>83</v>
      </c>
      <c r="D17" s="67"/>
      <c r="E17" s="67"/>
      <c r="F17" s="67">
        <f t="shared" si="0"/>
        <v>0</v>
      </c>
      <c r="G17" s="30" t="str">
        <f t="shared" si="1"/>
        <v/>
      </c>
      <c r="H17" s="5"/>
    </row>
    <row r="18" spans="1:8">
      <c r="A18" s="190" t="s">
        <v>8</v>
      </c>
      <c r="B18" s="191"/>
      <c r="C18" s="191"/>
      <c r="D18" s="68">
        <f>SUM(D11:D17)</f>
        <v>2721502931</v>
      </c>
      <c r="E18" s="68">
        <f t="shared" ref="E18" si="4">SUM(E11:E17)</f>
        <v>67099770</v>
      </c>
      <c r="F18" s="68">
        <f t="shared" ref="F18" si="5">SUM(F11:F17)</f>
        <v>2654403161</v>
      </c>
      <c r="G18" s="69">
        <f t="shared" ref="G18" si="6">IFERROR(E18/F18,"")</f>
        <v>2.5278665647279194E-2</v>
      </c>
      <c r="H18" s="70">
        <f>G18+H10</f>
        <v>3.5259492228647091E-2</v>
      </c>
    </row>
    <row r="19" spans="1:8">
      <c r="A19" s="184" t="s">
        <v>29</v>
      </c>
      <c r="B19" s="187">
        <v>42502</v>
      </c>
      <c r="C19" s="64" t="s">
        <v>74</v>
      </c>
      <c r="D19" s="67">
        <v>1311581576</v>
      </c>
      <c r="E19" s="67">
        <v>10817160</v>
      </c>
      <c r="F19" s="67">
        <f t="shared" si="0"/>
        <v>1300764416</v>
      </c>
      <c r="G19" s="30">
        <f t="shared" si="1"/>
        <v>8.316002395932701E-3</v>
      </c>
      <c r="H19" s="5"/>
    </row>
    <row r="20" spans="1:8">
      <c r="A20" s="185"/>
      <c r="B20" s="188"/>
      <c r="C20" s="64" t="s">
        <v>75</v>
      </c>
      <c r="D20" s="67">
        <v>816486548</v>
      </c>
      <c r="E20" s="67">
        <v>8951010</v>
      </c>
      <c r="F20" s="67">
        <f t="shared" si="0"/>
        <v>807535538</v>
      </c>
      <c r="G20" s="30">
        <f t="shared" si="1"/>
        <v>1.1084354283860632E-2</v>
      </c>
      <c r="H20" s="5"/>
    </row>
    <row r="21" spans="1:8">
      <c r="A21" s="185"/>
      <c r="B21" s="188"/>
      <c r="C21" s="64" t="s">
        <v>76</v>
      </c>
      <c r="D21" s="67">
        <v>1354612431</v>
      </c>
      <c r="E21" s="67">
        <v>1412380</v>
      </c>
      <c r="F21" s="67">
        <f t="shared" si="0"/>
        <v>1353200051</v>
      </c>
      <c r="G21" s="30">
        <f t="shared" si="1"/>
        <v>1.0437333334093999E-3</v>
      </c>
      <c r="H21" s="5"/>
    </row>
    <row r="22" spans="1:8">
      <c r="A22" s="185"/>
      <c r="B22" s="188"/>
      <c r="C22" s="21" t="s">
        <v>77</v>
      </c>
      <c r="D22" s="67"/>
      <c r="E22" s="67"/>
      <c r="F22" s="67">
        <f t="shared" si="0"/>
        <v>0</v>
      </c>
      <c r="G22" s="30" t="str">
        <f t="shared" si="1"/>
        <v/>
      </c>
      <c r="H22" s="5"/>
    </row>
    <row r="23" spans="1:8">
      <c r="A23" s="185"/>
      <c r="B23" s="188"/>
      <c r="C23" s="21" t="s">
        <v>78</v>
      </c>
      <c r="D23" s="67"/>
      <c r="E23" s="67"/>
      <c r="F23" s="67">
        <f t="shared" si="0"/>
        <v>0</v>
      </c>
      <c r="G23" s="30" t="str">
        <f t="shared" si="1"/>
        <v/>
      </c>
      <c r="H23" s="5"/>
    </row>
    <row r="24" spans="1:8">
      <c r="A24" s="185"/>
      <c r="B24" s="188"/>
      <c r="C24" s="21" t="s">
        <v>79</v>
      </c>
      <c r="D24" s="67"/>
      <c r="E24" s="67"/>
      <c r="F24" s="67">
        <f t="shared" si="0"/>
        <v>0</v>
      </c>
      <c r="G24" s="30" t="str">
        <f t="shared" si="1"/>
        <v/>
      </c>
      <c r="H24" s="5"/>
    </row>
    <row r="25" spans="1:8">
      <c r="A25" s="186"/>
      <c r="B25" s="189"/>
      <c r="C25" s="21" t="s">
        <v>82</v>
      </c>
      <c r="D25" s="67"/>
      <c r="E25" s="67"/>
      <c r="F25" s="67">
        <f t="shared" si="0"/>
        <v>0</v>
      </c>
      <c r="G25" s="30" t="str">
        <f t="shared" si="1"/>
        <v/>
      </c>
      <c r="H25" s="5"/>
    </row>
    <row r="26" spans="1:8">
      <c r="A26" s="190" t="s">
        <v>8</v>
      </c>
      <c r="B26" s="191"/>
      <c r="C26" s="191"/>
      <c r="D26" s="68">
        <f>SUM(D19:D25)</f>
        <v>3482680555</v>
      </c>
      <c r="E26" s="68">
        <f t="shared" ref="E26" si="7">SUM(E19:E25)</f>
        <v>21180550</v>
      </c>
      <c r="F26" s="68">
        <f t="shared" ref="F26" si="8">SUM(F19:F25)</f>
        <v>3461500005</v>
      </c>
      <c r="G26" s="69">
        <f t="shared" si="1"/>
        <v>6.118893534423092E-3</v>
      </c>
      <c r="H26" s="70">
        <f>G26+H18</f>
        <v>4.137838576307018E-2</v>
      </c>
    </row>
    <row r="27" spans="1:8">
      <c r="A27" s="184" t="s">
        <v>30</v>
      </c>
      <c r="B27" s="187">
        <v>42530</v>
      </c>
      <c r="C27" s="64" t="s">
        <v>74</v>
      </c>
      <c r="D27" s="67">
        <v>1301364026</v>
      </c>
      <c r="E27" s="67">
        <v>-10217550</v>
      </c>
      <c r="F27" s="67">
        <f t="shared" si="0"/>
        <v>1311581576</v>
      </c>
      <c r="G27" s="30">
        <f t="shared" si="1"/>
        <v>-7.7902512409186208E-3</v>
      </c>
      <c r="H27" s="5"/>
    </row>
    <row r="28" spans="1:8">
      <c r="A28" s="185"/>
      <c r="B28" s="188"/>
      <c r="C28" s="64" t="s">
        <v>75</v>
      </c>
      <c r="D28" s="67">
        <v>859081614</v>
      </c>
      <c r="E28" s="67">
        <v>24278480</v>
      </c>
      <c r="F28" s="67">
        <f t="shared" si="0"/>
        <v>834803134</v>
      </c>
      <c r="G28" s="30">
        <f t="shared" si="1"/>
        <v>2.9082880754973305E-2</v>
      </c>
      <c r="H28" s="5"/>
    </row>
    <row r="29" spans="1:8">
      <c r="A29" s="185"/>
      <c r="B29" s="188"/>
      <c r="C29" s="64" t="s">
        <v>76</v>
      </c>
      <c r="D29" s="67">
        <v>1399628576</v>
      </c>
      <c r="E29" s="67">
        <v>-56522710</v>
      </c>
      <c r="F29" s="67">
        <f t="shared" si="0"/>
        <v>1456151286</v>
      </c>
      <c r="G29" s="30">
        <f t="shared" si="1"/>
        <v>-3.8816509344483045E-2</v>
      </c>
      <c r="H29" s="5"/>
    </row>
    <row r="30" spans="1:8">
      <c r="A30" s="185"/>
      <c r="B30" s="188"/>
      <c r="C30" s="21" t="s">
        <v>77</v>
      </c>
      <c r="D30" s="67"/>
      <c r="E30" s="67"/>
      <c r="F30" s="67">
        <f t="shared" si="0"/>
        <v>0</v>
      </c>
      <c r="G30" s="30" t="str">
        <f t="shared" si="1"/>
        <v/>
      </c>
      <c r="H30" s="5"/>
    </row>
    <row r="31" spans="1:8">
      <c r="A31" s="185"/>
      <c r="B31" s="188"/>
      <c r="C31" s="21" t="s">
        <v>78</v>
      </c>
      <c r="D31" s="67"/>
      <c r="E31" s="67"/>
      <c r="F31" s="67">
        <f t="shared" si="0"/>
        <v>0</v>
      </c>
      <c r="G31" s="30" t="str">
        <f t="shared" si="1"/>
        <v/>
      </c>
      <c r="H31" s="5"/>
    </row>
    <row r="32" spans="1:8">
      <c r="A32" s="185"/>
      <c r="B32" s="188"/>
      <c r="C32" s="64" t="s">
        <v>79</v>
      </c>
      <c r="D32" s="67">
        <v>309982920</v>
      </c>
      <c r="E32" s="67">
        <v>9982920</v>
      </c>
      <c r="F32" s="67">
        <f t="shared" si="0"/>
        <v>300000000</v>
      </c>
      <c r="G32" s="30">
        <f t="shared" si="1"/>
        <v>3.3276399999999998E-2</v>
      </c>
      <c r="H32" s="5"/>
    </row>
    <row r="33" spans="1:8">
      <c r="A33" s="186"/>
      <c r="B33" s="189"/>
      <c r="C33" s="21" t="s">
        <v>82</v>
      </c>
      <c r="D33" s="67"/>
      <c r="E33" s="67"/>
      <c r="F33" s="67">
        <f t="shared" si="0"/>
        <v>0</v>
      </c>
      <c r="G33" s="30" t="str">
        <f t="shared" si="1"/>
        <v/>
      </c>
      <c r="H33" s="5"/>
    </row>
    <row r="34" spans="1:8">
      <c r="A34" s="190" t="s">
        <v>8</v>
      </c>
      <c r="B34" s="191"/>
      <c r="C34" s="191"/>
      <c r="D34" s="68">
        <f>SUM(D27:D33)</f>
        <v>3870057136</v>
      </c>
      <c r="E34" s="68">
        <f t="shared" ref="E34" si="9">SUM(E27:E33)</f>
        <v>-32478860</v>
      </c>
      <c r="F34" s="68">
        <f t="shared" ref="F34" si="10">SUM(F27:F33)</f>
        <v>3902535996</v>
      </c>
      <c r="G34" s="69">
        <f t="shared" ref="G34" si="11">IFERROR(E34/F34,"")</f>
        <v>-8.3225010693789899E-3</v>
      </c>
      <c r="H34" s="70">
        <f>G34+H26</f>
        <v>3.3055884693691188E-2</v>
      </c>
    </row>
    <row r="35" spans="1:8">
      <c r="A35" s="184" t="s">
        <v>31</v>
      </c>
      <c r="B35" s="187">
        <v>42565</v>
      </c>
      <c r="C35" s="64" t="s">
        <v>74</v>
      </c>
      <c r="D35" s="67">
        <v>1187025300</v>
      </c>
      <c r="E35" s="67">
        <v>-40414360</v>
      </c>
      <c r="F35" s="67">
        <f t="shared" si="0"/>
        <v>1227439660</v>
      </c>
      <c r="G35" s="30">
        <f t="shared" si="1"/>
        <v>-3.2925740724395365E-2</v>
      </c>
      <c r="H35" s="5"/>
    </row>
    <row r="36" spans="1:8">
      <c r="A36" s="185"/>
      <c r="B36" s="188"/>
      <c r="C36" s="64" t="s">
        <v>75</v>
      </c>
      <c r="D36" s="67">
        <v>722527193</v>
      </c>
      <c r="E36" s="67">
        <v>-2571930</v>
      </c>
      <c r="F36" s="67">
        <f t="shared" si="0"/>
        <v>725099123</v>
      </c>
      <c r="G36" s="30">
        <f t="shared" si="1"/>
        <v>-3.5470047037968904E-3</v>
      </c>
      <c r="H36" s="5"/>
    </row>
    <row r="37" spans="1:8">
      <c r="A37" s="185"/>
      <c r="B37" s="188"/>
      <c r="C37" s="64" t="s">
        <v>76</v>
      </c>
      <c r="D37" s="67">
        <v>1294119908</v>
      </c>
      <c r="E37" s="67">
        <v>12844850</v>
      </c>
      <c r="F37" s="67">
        <f t="shared" si="0"/>
        <v>1281275058</v>
      </c>
      <c r="G37" s="30">
        <f t="shared" si="1"/>
        <v>1.0025052715886084E-2</v>
      </c>
      <c r="H37" s="5"/>
    </row>
    <row r="38" spans="1:8">
      <c r="A38" s="185"/>
      <c r="B38" s="188"/>
      <c r="C38" s="21" t="s">
        <v>77</v>
      </c>
      <c r="D38" s="67"/>
      <c r="E38" s="67"/>
      <c r="F38" s="67">
        <f t="shared" si="0"/>
        <v>0</v>
      </c>
      <c r="G38" s="30" t="str">
        <f t="shared" si="1"/>
        <v/>
      </c>
      <c r="H38" s="5"/>
    </row>
    <row r="39" spans="1:8">
      <c r="A39" s="185"/>
      <c r="B39" s="188"/>
      <c r="C39" s="21" t="s">
        <v>78</v>
      </c>
      <c r="D39" s="67"/>
      <c r="E39" s="67"/>
      <c r="F39" s="67">
        <f t="shared" si="0"/>
        <v>0</v>
      </c>
      <c r="G39" s="30" t="str">
        <f t="shared" si="1"/>
        <v/>
      </c>
      <c r="H39" s="5"/>
    </row>
    <row r="40" spans="1:8">
      <c r="A40" s="185"/>
      <c r="B40" s="188"/>
      <c r="C40" s="64" t="s">
        <v>79</v>
      </c>
      <c r="D40" s="67">
        <v>310665323</v>
      </c>
      <c r="E40" s="67">
        <v>581030</v>
      </c>
      <c r="F40" s="67">
        <f t="shared" si="0"/>
        <v>310084293</v>
      </c>
      <c r="G40" s="30">
        <f t="shared" si="1"/>
        <v>1.8737808173985774E-3</v>
      </c>
      <c r="H40" s="5"/>
    </row>
    <row r="41" spans="1:8">
      <c r="A41" s="186"/>
      <c r="B41" s="189"/>
      <c r="C41" s="21" t="s">
        <v>82</v>
      </c>
      <c r="D41" s="67"/>
      <c r="E41" s="67"/>
      <c r="F41" s="67">
        <f t="shared" si="0"/>
        <v>0</v>
      </c>
      <c r="G41" s="30" t="str">
        <f t="shared" si="1"/>
        <v/>
      </c>
      <c r="H41" s="5"/>
    </row>
    <row r="42" spans="1:8">
      <c r="A42" s="190" t="s">
        <v>8</v>
      </c>
      <c r="B42" s="191"/>
      <c r="C42" s="191"/>
      <c r="D42" s="68">
        <f>SUM(D35:D41)</f>
        <v>3514337724</v>
      </c>
      <c r="E42" s="68">
        <f t="shared" ref="E42" si="12">SUM(E35:E41)</f>
        <v>-29560410</v>
      </c>
      <c r="F42" s="68">
        <f t="shared" ref="F42" si="13">SUM(F35:F41)</f>
        <v>3543898134</v>
      </c>
      <c r="G42" s="69">
        <f t="shared" si="1"/>
        <v>-8.3412132296915506E-3</v>
      </c>
      <c r="H42" s="70">
        <f>G42+H34</f>
        <v>2.4714671463999638E-2</v>
      </c>
    </row>
    <row r="43" spans="1:8">
      <c r="A43" s="184" t="s">
        <v>32</v>
      </c>
      <c r="B43" s="187">
        <v>42593</v>
      </c>
      <c r="C43" s="64" t="s">
        <v>74</v>
      </c>
      <c r="D43" s="67">
        <v>1276637500</v>
      </c>
      <c r="E43" s="67">
        <v>39612200</v>
      </c>
      <c r="F43" s="67">
        <f t="shared" si="0"/>
        <v>1237025300</v>
      </c>
      <c r="G43" s="30">
        <f t="shared" si="1"/>
        <v>3.2022142150205012E-2</v>
      </c>
      <c r="H43" s="5"/>
    </row>
    <row r="44" spans="1:8">
      <c r="A44" s="185"/>
      <c r="B44" s="188"/>
      <c r="C44" s="64" t="s">
        <v>75</v>
      </c>
      <c r="D44" s="67">
        <v>739345516</v>
      </c>
      <c r="E44" s="67">
        <v>20970650</v>
      </c>
      <c r="F44" s="67">
        <f t="shared" si="0"/>
        <v>718374866</v>
      </c>
      <c r="G44" s="30">
        <f t="shared" si="1"/>
        <v>2.9191792464520885E-2</v>
      </c>
      <c r="H44" s="5"/>
    </row>
    <row r="45" spans="1:8">
      <c r="A45" s="185"/>
      <c r="B45" s="188"/>
      <c r="C45" s="64" t="s">
        <v>76</v>
      </c>
      <c r="D45" s="67">
        <v>1426822650</v>
      </c>
      <c r="E45" s="67">
        <v>44324680</v>
      </c>
      <c r="F45" s="67">
        <f t="shared" si="0"/>
        <v>1382497970</v>
      </c>
      <c r="G45" s="30">
        <f t="shared" si="1"/>
        <v>3.2061298433588299E-2</v>
      </c>
      <c r="H45" s="5"/>
    </row>
    <row r="46" spans="1:8">
      <c r="A46" s="185"/>
      <c r="B46" s="188"/>
      <c r="C46" s="21" t="s">
        <v>77</v>
      </c>
      <c r="D46" s="67"/>
      <c r="E46" s="67"/>
      <c r="F46" s="67">
        <f t="shared" si="0"/>
        <v>0</v>
      </c>
      <c r="G46" s="30" t="str">
        <f t="shared" si="1"/>
        <v/>
      </c>
      <c r="H46" s="5"/>
    </row>
    <row r="47" spans="1:8">
      <c r="A47" s="185"/>
      <c r="B47" s="188"/>
      <c r="C47" s="21" t="s">
        <v>78</v>
      </c>
      <c r="D47" s="67"/>
      <c r="E47" s="67"/>
      <c r="F47" s="67">
        <f t="shared" si="0"/>
        <v>0</v>
      </c>
      <c r="G47" s="30" t="str">
        <f t="shared" si="1"/>
        <v/>
      </c>
      <c r="H47" s="5"/>
    </row>
    <row r="48" spans="1:8">
      <c r="A48" s="185"/>
      <c r="B48" s="188"/>
      <c r="C48" s="64" t="s">
        <v>79</v>
      </c>
      <c r="D48" s="67">
        <v>321161743</v>
      </c>
      <c r="E48" s="67">
        <v>10496420</v>
      </c>
      <c r="F48" s="67">
        <f t="shared" si="0"/>
        <v>310665323</v>
      </c>
      <c r="G48" s="30">
        <f t="shared" si="1"/>
        <v>3.37869057886451E-2</v>
      </c>
      <c r="H48" s="5"/>
    </row>
    <row r="49" spans="1:8">
      <c r="A49" s="186"/>
      <c r="B49" s="189"/>
      <c r="C49" s="21" t="s">
        <v>82</v>
      </c>
      <c r="D49" s="67"/>
      <c r="E49" s="67"/>
      <c r="F49" s="67">
        <f t="shared" si="0"/>
        <v>0</v>
      </c>
      <c r="G49" s="30" t="str">
        <f t="shared" si="1"/>
        <v/>
      </c>
      <c r="H49" s="5"/>
    </row>
    <row r="50" spans="1:8">
      <c r="A50" s="190" t="s">
        <v>8</v>
      </c>
      <c r="B50" s="191"/>
      <c r="C50" s="191"/>
      <c r="D50" s="68">
        <f>SUM(D43:D49)</f>
        <v>3763967409</v>
      </c>
      <c r="E50" s="68">
        <f t="shared" ref="E50" si="14">SUM(E43:E49)</f>
        <v>115403950</v>
      </c>
      <c r="F50" s="68">
        <f t="shared" ref="F50" si="15">SUM(F43:F49)</f>
        <v>3648563459</v>
      </c>
      <c r="G50" s="69">
        <f t="shared" ref="G50" si="16">IFERROR(E50/F50,"")</f>
        <v>3.1629969245931651E-2</v>
      </c>
      <c r="H50" s="70">
        <f>G50+H42</f>
        <v>5.6344640709931289E-2</v>
      </c>
    </row>
    <row r="51" spans="1:8">
      <c r="A51" s="184" t="s">
        <v>33</v>
      </c>
      <c r="B51" s="187">
        <v>42621</v>
      </c>
      <c r="C51" s="64" t="s">
        <v>74</v>
      </c>
      <c r="D51" s="67">
        <v>1436186780</v>
      </c>
      <c r="E51" s="67">
        <v>31221600</v>
      </c>
      <c r="F51" s="67">
        <f t="shared" si="0"/>
        <v>1404965180</v>
      </c>
      <c r="G51" s="30">
        <f t="shared" si="1"/>
        <v>2.2222330093618407E-2</v>
      </c>
      <c r="H51" s="5"/>
    </row>
    <row r="52" spans="1:8">
      <c r="A52" s="185"/>
      <c r="B52" s="188"/>
      <c r="C52" s="64" t="s">
        <v>75</v>
      </c>
      <c r="D52" s="67">
        <v>1030530533</v>
      </c>
      <c r="E52" s="67">
        <v>4418980</v>
      </c>
      <c r="F52" s="67">
        <f t="shared" si="0"/>
        <v>1026111553</v>
      </c>
      <c r="G52" s="30">
        <f t="shared" si="1"/>
        <v>4.3065298184007481E-3</v>
      </c>
      <c r="H52" s="5"/>
    </row>
    <row r="53" spans="1:8">
      <c r="A53" s="185"/>
      <c r="B53" s="188"/>
      <c r="C53" s="64" t="s">
        <v>76</v>
      </c>
      <c r="D53" s="67">
        <v>1309847103</v>
      </c>
      <c r="E53" s="67">
        <v>19564220</v>
      </c>
      <c r="F53" s="67">
        <f t="shared" si="0"/>
        <v>1290282883</v>
      </c>
      <c r="G53" s="30">
        <f t="shared" si="1"/>
        <v>1.5162736991838401E-2</v>
      </c>
      <c r="H53" s="5"/>
    </row>
    <row r="54" spans="1:8">
      <c r="A54" s="185"/>
      <c r="B54" s="188"/>
      <c r="C54" s="21" t="s">
        <v>77</v>
      </c>
      <c r="D54" s="67"/>
      <c r="E54" s="67"/>
      <c r="F54" s="67">
        <f t="shared" si="0"/>
        <v>0</v>
      </c>
      <c r="G54" s="30" t="str">
        <f t="shared" si="1"/>
        <v/>
      </c>
      <c r="H54" s="5"/>
    </row>
    <row r="55" spans="1:8">
      <c r="A55" s="185"/>
      <c r="B55" s="188"/>
      <c r="C55" s="21" t="s">
        <v>78</v>
      </c>
      <c r="D55" s="67"/>
      <c r="E55" s="67"/>
      <c r="F55" s="67">
        <f t="shared" si="0"/>
        <v>0</v>
      </c>
      <c r="G55" s="30" t="str">
        <f t="shared" si="1"/>
        <v/>
      </c>
      <c r="H55" s="5"/>
    </row>
    <row r="56" spans="1:8">
      <c r="A56" s="185"/>
      <c r="B56" s="188"/>
      <c r="C56" s="64" t="s">
        <v>79</v>
      </c>
      <c r="D56" s="67">
        <v>317362518</v>
      </c>
      <c r="E56" s="67">
        <v>2202980</v>
      </c>
      <c r="F56" s="67">
        <f t="shared" si="0"/>
        <v>315159538</v>
      </c>
      <c r="G56" s="30">
        <f t="shared" si="1"/>
        <v>6.9900470535656139E-3</v>
      </c>
      <c r="H56" s="5"/>
    </row>
    <row r="57" spans="1:8">
      <c r="A57" s="186"/>
      <c r="B57" s="189"/>
      <c r="C57" s="21" t="s">
        <v>82</v>
      </c>
      <c r="D57" s="67"/>
      <c r="E57" s="67"/>
      <c r="F57" s="67">
        <f t="shared" si="0"/>
        <v>0</v>
      </c>
      <c r="G57" s="30" t="str">
        <f t="shared" si="1"/>
        <v/>
      </c>
      <c r="H57" s="5"/>
    </row>
    <row r="58" spans="1:8">
      <c r="A58" s="190" t="s">
        <v>8</v>
      </c>
      <c r="B58" s="191"/>
      <c r="C58" s="191"/>
      <c r="D58" s="68">
        <f>SUM(D51:D57)</f>
        <v>4093926934</v>
      </c>
      <c r="E58" s="68">
        <f t="shared" ref="E58" si="17">SUM(E51:E57)</f>
        <v>57407780</v>
      </c>
      <c r="F58" s="68">
        <f t="shared" ref="F58" si="18">SUM(F51:F57)</f>
        <v>4036519154</v>
      </c>
      <c r="G58" s="69">
        <f t="shared" si="1"/>
        <v>1.4222100232848294E-2</v>
      </c>
      <c r="H58" s="70">
        <f>G58+H50</f>
        <v>7.0566740942779579E-2</v>
      </c>
    </row>
    <row r="59" spans="1:8">
      <c r="A59" s="184" t="s">
        <v>34</v>
      </c>
      <c r="B59" s="201">
        <v>42656</v>
      </c>
      <c r="C59" s="64" t="s">
        <v>80</v>
      </c>
      <c r="D59" s="67">
        <v>1915376874</v>
      </c>
      <c r="E59" s="67">
        <v>8151980</v>
      </c>
      <c r="F59" s="67">
        <f t="shared" si="0"/>
        <v>1907224894</v>
      </c>
      <c r="G59" s="30">
        <f t="shared" si="1"/>
        <v>4.2742625820612846E-3</v>
      </c>
      <c r="H59" s="5"/>
    </row>
    <row r="60" spans="1:8">
      <c r="A60" s="185"/>
      <c r="B60" s="202"/>
      <c r="C60" s="64" t="s">
        <v>75</v>
      </c>
      <c r="D60" s="67">
        <v>1031019780</v>
      </c>
      <c r="E60" s="67">
        <v>13150220</v>
      </c>
      <c r="F60" s="67">
        <f t="shared" si="0"/>
        <v>1017869560</v>
      </c>
      <c r="G60" s="30">
        <f t="shared" si="1"/>
        <v>1.2919356778878425E-2</v>
      </c>
      <c r="H60" s="5"/>
    </row>
    <row r="61" spans="1:8">
      <c r="A61" s="185"/>
      <c r="B61" s="202"/>
      <c r="C61" s="64" t="s">
        <v>76</v>
      </c>
      <c r="D61" s="67">
        <v>1159044839</v>
      </c>
      <c r="E61" s="67">
        <v>-5543280</v>
      </c>
      <c r="F61" s="67">
        <f t="shared" si="0"/>
        <v>1164588119</v>
      </c>
      <c r="G61" s="30">
        <f t="shared" si="1"/>
        <v>-4.7598630876982181E-3</v>
      </c>
      <c r="H61" s="5"/>
    </row>
    <row r="62" spans="1:8">
      <c r="A62" s="185"/>
      <c r="B62" s="202"/>
      <c r="C62" s="21" t="s">
        <v>77</v>
      </c>
      <c r="D62" s="67"/>
      <c r="E62" s="67"/>
      <c r="F62" s="67">
        <f t="shared" si="0"/>
        <v>0</v>
      </c>
      <c r="G62" s="30" t="str">
        <f t="shared" si="1"/>
        <v/>
      </c>
      <c r="H62" s="5"/>
    </row>
    <row r="63" spans="1:8">
      <c r="A63" s="185"/>
      <c r="B63" s="202"/>
      <c r="C63" s="21" t="s">
        <v>78</v>
      </c>
      <c r="D63" s="67"/>
      <c r="E63" s="67"/>
      <c r="F63" s="67">
        <f t="shared" si="0"/>
        <v>0</v>
      </c>
      <c r="G63" s="30" t="str">
        <f t="shared" si="1"/>
        <v/>
      </c>
      <c r="H63" s="5"/>
    </row>
    <row r="64" spans="1:8">
      <c r="A64" s="185"/>
      <c r="B64" s="202"/>
      <c r="C64" s="64" t="s">
        <v>79</v>
      </c>
      <c r="D64" s="67">
        <v>377573412</v>
      </c>
      <c r="E64" s="67">
        <v>9945840</v>
      </c>
      <c r="F64" s="67">
        <f t="shared" si="0"/>
        <v>367627572</v>
      </c>
      <c r="G64" s="30">
        <f t="shared" si="1"/>
        <v>2.7054118780840519E-2</v>
      </c>
      <c r="H64" s="5"/>
    </row>
    <row r="65" spans="1:8">
      <c r="A65" s="186"/>
      <c r="B65" s="203"/>
      <c r="C65" s="21" t="s">
        <v>82</v>
      </c>
      <c r="D65" s="67"/>
      <c r="E65" s="67"/>
      <c r="F65" s="67">
        <f t="shared" si="0"/>
        <v>0</v>
      </c>
      <c r="G65" s="30" t="str">
        <f t="shared" si="1"/>
        <v/>
      </c>
      <c r="H65" s="5"/>
    </row>
    <row r="66" spans="1:8">
      <c r="A66" s="190" t="s">
        <v>8</v>
      </c>
      <c r="B66" s="191"/>
      <c r="C66" s="191"/>
      <c r="D66" s="68">
        <f>SUM(D59:D65)</f>
        <v>4483014905</v>
      </c>
      <c r="E66" s="68">
        <f t="shared" ref="E66" si="19">SUM(E59:E65)</f>
        <v>25704760</v>
      </c>
      <c r="F66" s="68">
        <f t="shared" ref="F66" si="20">SUM(F59:F65)</f>
        <v>4457310145</v>
      </c>
      <c r="G66" s="69">
        <f t="shared" ref="G66" si="21">IFERROR(E66/F66,"")</f>
        <v>5.7668771442423378E-3</v>
      </c>
      <c r="H66" s="70">
        <f>G66+H58</f>
        <v>7.6333618087021923E-2</v>
      </c>
    </row>
    <row r="67" spans="1:8">
      <c r="A67" s="184" t="s">
        <v>35</v>
      </c>
      <c r="B67" s="201">
        <v>42684</v>
      </c>
      <c r="C67" s="64" t="s">
        <v>74</v>
      </c>
      <c r="D67" s="67">
        <v>2152959894</v>
      </c>
      <c r="E67" s="67">
        <v>37583020</v>
      </c>
      <c r="F67" s="67">
        <f t="shared" si="0"/>
        <v>2115376874</v>
      </c>
      <c r="G67" s="30">
        <f t="shared" si="1"/>
        <v>1.7766583563397696E-2</v>
      </c>
      <c r="H67" s="5"/>
    </row>
    <row r="68" spans="1:8">
      <c r="A68" s="185"/>
      <c r="B68" s="202"/>
      <c r="C68" s="64" t="s">
        <v>75</v>
      </c>
      <c r="D68" s="67">
        <v>1042920817</v>
      </c>
      <c r="E68" s="67">
        <v>20820190</v>
      </c>
      <c r="F68" s="67">
        <f t="shared" si="0"/>
        <v>1022100627</v>
      </c>
      <c r="G68" s="30">
        <f t="shared" si="1"/>
        <v>2.0370000223079797E-2</v>
      </c>
      <c r="H68" s="5"/>
    </row>
    <row r="69" spans="1:8">
      <c r="A69" s="185"/>
      <c r="B69" s="202"/>
      <c r="C69" s="64" t="s">
        <v>76</v>
      </c>
      <c r="D69" s="67">
        <v>1015549231</v>
      </c>
      <c r="E69" s="67">
        <v>38119800</v>
      </c>
      <c r="F69" s="67">
        <f t="shared" si="0"/>
        <v>977429431</v>
      </c>
      <c r="G69" s="30">
        <f t="shared" si="1"/>
        <v>3.9000053396182212E-2</v>
      </c>
      <c r="H69" s="5"/>
    </row>
    <row r="70" spans="1:8">
      <c r="A70" s="185"/>
      <c r="B70" s="202"/>
      <c r="C70" s="64" t="s">
        <v>77</v>
      </c>
      <c r="D70" s="67">
        <v>357682504</v>
      </c>
      <c r="E70" s="67">
        <v>7681930</v>
      </c>
      <c r="F70" s="67">
        <f t="shared" si="0"/>
        <v>350000574</v>
      </c>
      <c r="G70" s="30">
        <f t="shared" si="1"/>
        <v>2.1948335433301318E-2</v>
      </c>
      <c r="H70" s="5"/>
    </row>
    <row r="71" spans="1:8">
      <c r="A71" s="185"/>
      <c r="B71" s="202"/>
      <c r="C71" s="21" t="s">
        <v>78</v>
      </c>
      <c r="D71" s="67"/>
      <c r="E71" s="67"/>
      <c r="F71" s="67">
        <f t="shared" si="0"/>
        <v>0</v>
      </c>
      <c r="G71" s="30" t="str">
        <f t="shared" si="1"/>
        <v/>
      </c>
      <c r="H71" s="5"/>
    </row>
    <row r="72" spans="1:8">
      <c r="A72" s="185"/>
      <c r="B72" s="202"/>
      <c r="C72" s="64" t="s">
        <v>79</v>
      </c>
      <c r="D72" s="67">
        <v>385750212</v>
      </c>
      <c r="E72" s="67">
        <v>8176800</v>
      </c>
      <c r="F72" s="67">
        <f t="shared" si="0"/>
        <v>377573412</v>
      </c>
      <c r="G72" s="30">
        <f t="shared" si="1"/>
        <v>2.1656185896903143E-2</v>
      </c>
      <c r="H72" s="5"/>
    </row>
    <row r="73" spans="1:8">
      <c r="A73" s="186"/>
      <c r="B73" s="203"/>
      <c r="C73" s="21" t="s">
        <v>82</v>
      </c>
      <c r="D73" s="67"/>
      <c r="E73" s="67"/>
      <c r="F73" s="67">
        <f t="shared" si="0"/>
        <v>0</v>
      </c>
      <c r="G73" s="30" t="str">
        <f t="shared" si="1"/>
        <v/>
      </c>
      <c r="H73" s="5"/>
    </row>
    <row r="74" spans="1:8">
      <c r="A74" s="190" t="s">
        <v>8</v>
      </c>
      <c r="B74" s="191"/>
      <c r="C74" s="191"/>
      <c r="D74" s="68">
        <f>SUM(D67:D73)</f>
        <v>4954862658</v>
      </c>
      <c r="E74" s="68">
        <f t="shared" ref="E74" si="22">SUM(E67:E73)</f>
        <v>112381740</v>
      </c>
      <c r="F74" s="68">
        <f t="shared" ref="F74" si="23">SUM(F67:F73)</f>
        <v>4842480918</v>
      </c>
      <c r="G74" s="69">
        <f t="shared" si="1"/>
        <v>2.3207471934946714E-2</v>
      </c>
      <c r="H74" s="70">
        <f>G74+H66</f>
        <v>9.9541090021968634E-2</v>
      </c>
    </row>
    <row r="75" spans="1:8">
      <c r="A75" s="184" t="s">
        <v>36</v>
      </c>
      <c r="B75" s="187">
        <v>42712</v>
      </c>
      <c r="C75" s="64" t="s">
        <v>74</v>
      </c>
      <c r="D75" s="67">
        <v>2294818744</v>
      </c>
      <c r="E75" s="67">
        <v>49058850</v>
      </c>
      <c r="F75" s="67">
        <f t="shared" si="0"/>
        <v>2245759894</v>
      </c>
      <c r="G75" s="30">
        <f t="shared" si="1"/>
        <v>2.1845100240266379E-2</v>
      </c>
      <c r="H75" s="5"/>
    </row>
    <row r="76" spans="1:8">
      <c r="A76" s="185"/>
      <c r="B76" s="188"/>
      <c r="C76" s="64" t="s">
        <v>75</v>
      </c>
      <c r="D76" s="67">
        <v>1073087727</v>
      </c>
      <c r="E76" s="67">
        <v>17152950</v>
      </c>
      <c r="F76" s="67">
        <f t="shared" ref="F76:F105" si="24">D76-E76</f>
        <v>1055934777</v>
      </c>
      <c r="G76" s="30">
        <f t="shared" ref="G76:G105" si="25">IFERROR(E76/F76,"")</f>
        <v>1.6244327181583109E-2</v>
      </c>
      <c r="H76" s="5"/>
    </row>
    <row r="77" spans="1:8">
      <c r="A77" s="185"/>
      <c r="B77" s="188"/>
      <c r="C77" s="64" t="s">
        <v>76</v>
      </c>
      <c r="D77" s="67">
        <v>985320512</v>
      </c>
      <c r="E77" s="67">
        <v>31540630</v>
      </c>
      <c r="F77" s="67">
        <f t="shared" si="24"/>
        <v>953779882</v>
      </c>
      <c r="G77" s="30">
        <f t="shared" si="25"/>
        <v>3.3069087108297805E-2</v>
      </c>
      <c r="H77" s="5"/>
    </row>
    <row r="78" spans="1:8">
      <c r="A78" s="185"/>
      <c r="B78" s="188"/>
      <c r="C78" s="64" t="s">
        <v>77</v>
      </c>
      <c r="D78" s="67">
        <v>717859904</v>
      </c>
      <c r="E78" s="67">
        <v>10177400</v>
      </c>
      <c r="F78" s="67">
        <f t="shared" si="24"/>
        <v>707682504</v>
      </c>
      <c r="G78" s="30">
        <f t="shared" si="25"/>
        <v>1.4381307920536072E-2</v>
      </c>
      <c r="H78" s="5"/>
    </row>
    <row r="79" spans="1:8">
      <c r="A79" s="185"/>
      <c r="B79" s="188"/>
      <c r="C79" s="64" t="s">
        <v>78</v>
      </c>
      <c r="D79" s="67">
        <v>356659490</v>
      </c>
      <c r="E79" s="67">
        <v>6659490</v>
      </c>
      <c r="F79" s="67">
        <f t="shared" si="24"/>
        <v>350000000</v>
      </c>
      <c r="G79" s="30">
        <f t="shared" si="25"/>
        <v>1.9027114285714287E-2</v>
      </c>
      <c r="H79" s="5"/>
    </row>
    <row r="80" spans="1:8">
      <c r="A80" s="185"/>
      <c r="B80" s="188"/>
      <c r="C80" s="64" t="s">
        <v>79</v>
      </c>
      <c r="D80" s="67">
        <v>371098181</v>
      </c>
      <c r="E80" s="67">
        <v>-6789930</v>
      </c>
      <c r="F80" s="67">
        <f t="shared" si="24"/>
        <v>377888111</v>
      </c>
      <c r="G80" s="30">
        <f t="shared" si="25"/>
        <v>-1.796809638184145E-2</v>
      </c>
      <c r="H80" s="5"/>
    </row>
    <row r="81" spans="1:8">
      <c r="A81" s="186"/>
      <c r="B81" s="189"/>
      <c r="C81" s="21" t="s">
        <v>82</v>
      </c>
      <c r="D81" s="67"/>
      <c r="E81" s="67"/>
      <c r="F81" s="67">
        <f t="shared" si="24"/>
        <v>0</v>
      </c>
      <c r="G81" s="30" t="str">
        <f t="shared" si="25"/>
        <v/>
      </c>
      <c r="H81" s="5"/>
    </row>
    <row r="82" spans="1:8">
      <c r="A82" s="190" t="s">
        <v>8</v>
      </c>
      <c r="B82" s="191"/>
      <c r="C82" s="191"/>
      <c r="D82" s="68">
        <f>SUM(D75:D81)</f>
        <v>5798844558</v>
      </c>
      <c r="E82" s="68">
        <f t="shared" ref="E82" si="26">SUM(E75:E81)</f>
        <v>107799390</v>
      </c>
      <c r="F82" s="68">
        <f t="shared" ref="F82" si="27">SUM(F75:F81)</f>
        <v>5691045168</v>
      </c>
      <c r="G82" s="69">
        <f t="shared" si="25"/>
        <v>1.8941931897877358E-2</v>
      </c>
      <c r="H82" s="70">
        <f>G82+H74</f>
        <v>0.118483021919846</v>
      </c>
    </row>
    <row r="83" spans="1:8">
      <c r="A83" s="184" t="s">
        <v>37</v>
      </c>
      <c r="B83" s="187">
        <v>42747</v>
      </c>
      <c r="C83" s="64" t="s">
        <v>74</v>
      </c>
      <c r="D83" s="67">
        <v>1963950278</v>
      </c>
      <c r="E83" s="67">
        <v>42438950</v>
      </c>
      <c r="F83" s="67">
        <f t="shared" si="24"/>
        <v>1921511328</v>
      </c>
      <c r="G83" s="30">
        <f t="shared" si="25"/>
        <v>2.2086234612091759E-2</v>
      </c>
      <c r="H83" s="5"/>
    </row>
    <row r="84" spans="1:8">
      <c r="A84" s="185"/>
      <c r="B84" s="188"/>
      <c r="C84" s="64" t="s">
        <v>75</v>
      </c>
      <c r="D84" s="67">
        <v>1137240401</v>
      </c>
      <c r="E84" s="67">
        <v>13487090</v>
      </c>
      <c r="F84" s="67">
        <f t="shared" si="24"/>
        <v>1123753311</v>
      </c>
      <c r="G84" s="30">
        <f t="shared" si="25"/>
        <v>1.200182448227732E-2</v>
      </c>
      <c r="H84" s="5"/>
    </row>
    <row r="85" spans="1:8">
      <c r="A85" s="185"/>
      <c r="B85" s="188"/>
      <c r="C85" s="64" t="s">
        <v>76</v>
      </c>
      <c r="D85" s="67">
        <v>1011037203</v>
      </c>
      <c r="E85" s="67">
        <v>-46933470</v>
      </c>
      <c r="F85" s="67">
        <f t="shared" si="24"/>
        <v>1057970673</v>
      </c>
      <c r="G85" s="30">
        <f t="shared" si="25"/>
        <v>-4.436178733283281E-2</v>
      </c>
      <c r="H85" s="5"/>
    </row>
    <row r="86" spans="1:8">
      <c r="A86" s="185"/>
      <c r="B86" s="188"/>
      <c r="C86" s="64" t="s">
        <v>77</v>
      </c>
      <c r="D86" s="67">
        <v>762678405</v>
      </c>
      <c r="E86" s="67">
        <v>44418300</v>
      </c>
      <c r="F86" s="67">
        <f t="shared" si="24"/>
        <v>718260105</v>
      </c>
      <c r="G86" s="30">
        <f t="shared" si="25"/>
        <v>6.184152466605395E-2</v>
      </c>
      <c r="H86" s="5"/>
    </row>
    <row r="87" spans="1:8">
      <c r="A87" s="185"/>
      <c r="B87" s="188"/>
      <c r="C87" s="64" t="s">
        <v>78</v>
      </c>
      <c r="D87" s="67">
        <v>370431804</v>
      </c>
      <c r="E87" s="67">
        <v>13656470</v>
      </c>
      <c r="F87" s="67">
        <f t="shared" si="24"/>
        <v>356775334</v>
      </c>
      <c r="G87" s="30">
        <f t="shared" si="25"/>
        <v>3.8277506034091469E-2</v>
      </c>
      <c r="H87" s="5"/>
    </row>
    <row r="88" spans="1:8">
      <c r="A88" s="185"/>
      <c r="B88" s="188"/>
      <c r="C88" s="64" t="s">
        <v>79</v>
      </c>
      <c r="D88" s="67">
        <v>322956665</v>
      </c>
      <c r="E88" s="67">
        <v>1552460</v>
      </c>
      <c r="F88" s="67">
        <f t="shared" si="24"/>
        <v>321404205</v>
      </c>
      <c r="G88" s="30">
        <f t="shared" si="25"/>
        <v>4.8302417200795488E-3</v>
      </c>
      <c r="H88" s="5"/>
    </row>
    <row r="89" spans="1:8">
      <c r="A89" s="186"/>
      <c r="B89" s="189"/>
      <c r="C89" s="21" t="s">
        <v>82</v>
      </c>
      <c r="D89" s="67"/>
      <c r="E89" s="67"/>
      <c r="F89" s="67">
        <f t="shared" si="24"/>
        <v>0</v>
      </c>
      <c r="G89" s="30" t="str">
        <f t="shared" si="25"/>
        <v/>
      </c>
      <c r="H89" s="5"/>
    </row>
    <row r="90" spans="1:8">
      <c r="A90" s="190" t="s">
        <v>8</v>
      </c>
      <c r="B90" s="191"/>
      <c r="C90" s="191"/>
      <c r="D90" s="68">
        <f>SUM(D83:D89)</f>
        <v>5568294756</v>
      </c>
      <c r="E90" s="68">
        <f t="shared" ref="E90" si="28">SUM(E83:E89)</f>
        <v>68619800</v>
      </c>
      <c r="F90" s="68">
        <f t="shared" ref="F90" si="29">SUM(F83:F89)</f>
        <v>5499674956</v>
      </c>
      <c r="G90" s="69">
        <f t="shared" ref="G90" si="30">IFERROR(E90/F90,"")</f>
        <v>1.247706465363696E-2</v>
      </c>
      <c r="H90" s="70">
        <f>G90+H82</f>
        <v>0.13096008657348296</v>
      </c>
    </row>
    <row r="91" spans="1:8">
      <c r="A91" s="184" t="s">
        <v>63</v>
      </c>
      <c r="B91" s="187">
        <v>42775</v>
      </c>
      <c r="C91" s="64" t="s">
        <v>74</v>
      </c>
      <c r="D91" s="67">
        <v>2570113969</v>
      </c>
      <c r="E91" s="67">
        <v>5077410</v>
      </c>
      <c r="F91" s="67">
        <f t="shared" si="24"/>
        <v>2565036559</v>
      </c>
      <c r="G91" s="30">
        <f t="shared" si="25"/>
        <v>1.9794688626112483E-3</v>
      </c>
      <c r="H91" s="5"/>
    </row>
    <row r="92" spans="1:8">
      <c r="A92" s="185"/>
      <c r="B92" s="188"/>
      <c r="C92" s="64" t="s">
        <v>75</v>
      </c>
      <c r="D92" s="67">
        <v>1135110465</v>
      </c>
      <c r="E92" s="67">
        <v>11594470</v>
      </c>
      <c r="F92" s="67">
        <f t="shared" si="24"/>
        <v>1123515995</v>
      </c>
      <c r="G92" s="30">
        <f t="shared" si="25"/>
        <v>1.0319808575577957E-2</v>
      </c>
      <c r="H92" s="5"/>
    </row>
    <row r="93" spans="1:8">
      <c r="A93" s="185"/>
      <c r="B93" s="188"/>
      <c r="C93" s="64" t="s">
        <v>76</v>
      </c>
      <c r="D93" s="67">
        <v>943453745</v>
      </c>
      <c r="E93" s="67">
        <v>-7489590</v>
      </c>
      <c r="F93" s="67">
        <f t="shared" si="24"/>
        <v>950943335</v>
      </c>
      <c r="G93" s="30">
        <f t="shared" si="25"/>
        <v>-7.8759582451881846E-3</v>
      </c>
      <c r="H93" s="5"/>
    </row>
    <row r="94" spans="1:8">
      <c r="A94" s="185"/>
      <c r="B94" s="188"/>
      <c r="C94" s="64" t="s">
        <v>77</v>
      </c>
      <c r="D94" s="67">
        <v>757111935</v>
      </c>
      <c r="E94" s="67">
        <v>-5606470</v>
      </c>
      <c r="F94" s="67">
        <f t="shared" si="24"/>
        <v>762718405</v>
      </c>
      <c r="G94" s="30">
        <f t="shared" si="25"/>
        <v>-7.3506420760883562E-3</v>
      </c>
      <c r="H94" s="5"/>
    </row>
    <row r="95" spans="1:8">
      <c r="A95" s="185"/>
      <c r="B95" s="188"/>
      <c r="C95" s="64" t="s">
        <v>78</v>
      </c>
      <c r="D95" s="67">
        <v>372295684</v>
      </c>
      <c r="E95" s="67">
        <v>1828930</v>
      </c>
      <c r="F95" s="67">
        <f t="shared" si="24"/>
        <v>370466754</v>
      </c>
      <c r="G95" s="30">
        <f t="shared" si="25"/>
        <v>4.9368262610684898E-3</v>
      </c>
      <c r="H95" s="5"/>
    </row>
    <row r="96" spans="1:8">
      <c r="A96" s="185"/>
      <c r="B96" s="188"/>
      <c r="C96" s="64" t="s">
        <v>79</v>
      </c>
      <c r="D96" s="67">
        <v>326549255</v>
      </c>
      <c r="E96" s="67">
        <v>3572590</v>
      </c>
      <c r="F96" s="67">
        <f t="shared" si="24"/>
        <v>322976665</v>
      </c>
      <c r="G96" s="30">
        <f t="shared" si="25"/>
        <v>1.106144928457912E-2</v>
      </c>
      <c r="H96" s="5"/>
    </row>
    <row r="97" spans="1:9">
      <c r="A97" s="186"/>
      <c r="B97" s="189"/>
      <c r="C97" s="21" t="s">
        <v>82</v>
      </c>
      <c r="D97" s="67"/>
      <c r="E97" s="67"/>
      <c r="F97" s="67">
        <f t="shared" si="24"/>
        <v>0</v>
      </c>
      <c r="G97" s="30" t="str">
        <f t="shared" si="25"/>
        <v/>
      </c>
      <c r="H97" s="5"/>
    </row>
    <row r="98" spans="1:9">
      <c r="A98" s="190" t="s">
        <v>8</v>
      </c>
      <c r="B98" s="191"/>
      <c r="C98" s="191"/>
      <c r="D98" s="68">
        <f>SUM(D91:D97)</f>
        <v>6104635053</v>
      </c>
      <c r="E98" s="68">
        <f t="shared" ref="E98" si="31">SUM(E91:E97)</f>
        <v>8977340</v>
      </c>
      <c r="F98" s="68">
        <f t="shared" ref="F98" si="32">SUM(F91:F97)</f>
        <v>6095657713</v>
      </c>
      <c r="G98" s="69">
        <f t="shared" si="25"/>
        <v>1.4727434548784349E-3</v>
      </c>
      <c r="H98" s="70">
        <f>G98+H90</f>
        <v>0.1324328300283614</v>
      </c>
    </row>
    <row r="99" spans="1:9">
      <c r="A99" s="193" t="s">
        <v>66</v>
      </c>
      <c r="B99" s="194">
        <v>42803</v>
      </c>
      <c r="C99" s="64" t="s">
        <v>74</v>
      </c>
      <c r="D99" s="67">
        <v>1716545498</v>
      </c>
      <c r="E99" s="67">
        <v>-10222820</v>
      </c>
      <c r="F99" s="67">
        <f t="shared" si="24"/>
        <v>1726768318</v>
      </c>
      <c r="G99" s="30">
        <f t="shared" si="25"/>
        <v>-5.920203592709187E-3</v>
      </c>
      <c r="H99" s="5"/>
    </row>
    <row r="100" spans="1:9">
      <c r="A100" s="193"/>
      <c r="B100" s="194"/>
      <c r="C100" s="64" t="s">
        <v>75</v>
      </c>
      <c r="D100" s="67">
        <v>1147513786</v>
      </c>
      <c r="E100" s="67">
        <v>12932230</v>
      </c>
      <c r="F100" s="67">
        <f t="shared" si="24"/>
        <v>1134581556</v>
      </c>
      <c r="G100" s="30">
        <f t="shared" si="25"/>
        <v>1.1398237466148268E-2</v>
      </c>
      <c r="H100" s="5"/>
    </row>
    <row r="101" spans="1:9">
      <c r="A101" s="193"/>
      <c r="B101" s="194"/>
      <c r="C101" s="64" t="s">
        <v>76</v>
      </c>
      <c r="D101" s="67">
        <v>924229520</v>
      </c>
      <c r="E101" s="67">
        <v>3438190</v>
      </c>
      <c r="F101" s="67">
        <f t="shared" si="24"/>
        <v>920791330</v>
      </c>
      <c r="G101" s="30">
        <f t="shared" si="25"/>
        <v>3.7339513177214647E-3</v>
      </c>
      <c r="H101" s="5"/>
    </row>
    <row r="102" spans="1:9">
      <c r="A102" s="193"/>
      <c r="B102" s="194"/>
      <c r="C102" s="64" t="s">
        <v>77</v>
      </c>
      <c r="D102" s="67">
        <v>746532548</v>
      </c>
      <c r="E102" s="67">
        <v>4211550</v>
      </c>
      <c r="F102" s="67">
        <f t="shared" si="24"/>
        <v>742320998</v>
      </c>
      <c r="G102" s="30">
        <f t="shared" si="25"/>
        <v>5.6734889776080405E-3</v>
      </c>
      <c r="H102" s="5"/>
    </row>
    <row r="103" spans="1:9">
      <c r="A103" s="193"/>
      <c r="B103" s="194"/>
      <c r="C103" s="64" t="s">
        <v>78</v>
      </c>
      <c r="D103" s="67">
        <v>365557361</v>
      </c>
      <c r="E103" s="67">
        <v>-427030</v>
      </c>
      <c r="F103" s="67">
        <f t="shared" si="24"/>
        <v>365984391</v>
      </c>
      <c r="G103" s="30">
        <f t="shared" si="25"/>
        <v>-1.1667983949621501E-3</v>
      </c>
      <c r="H103" s="5"/>
    </row>
    <row r="104" spans="1:9">
      <c r="A104" s="193"/>
      <c r="B104" s="194"/>
      <c r="C104" s="64" t="s">
        <v>79</v>
      </c>
      <c r="D104" s="67">
        <v>328939685</v>
      </c>
      <c r="E104" s="67">
        <v>2390430</v>
      </c>
      <c r="F104" s="67">
        <f t="shared" si="24"/>
        <v>326549255</v>
      </c>
      <c r="G104" s="30">
        <f t="shared" si="25"/>
        <v>7.3202739353975862E-3</v>
      </c>
      <c r="H104" s="5"/>
    </row>
    <row r="105" spans="1:9">
      <c r="A105" s="193"/>
      <c r="B105" s="194"/>
      <c r="C105" s="64" t="s">
        <v>82</v>
      </c>
      <c r="D105" s="67">
        <v>766152970</v>
      </c>
      <c r="E105" s="67">
        <v>16157970</v>
      </c>
      <c r="F105" s="67">
        <f t="shared" si="24"/>
        <v>749995000</v>
      </c>
      <c r="G105" s="30">
        <f t="shared" si="25"/>
        <v>2.1544103627357515E-2</v>
      </c>
      <c r="H105" s="5"/>
    </row>
    <row r="106" spans="1:9">
      <c r="A106" s="190" t="s">
        <v>8</v>
      </c>
      <c r="B106" s="191"/>
      <c r="C106" s="191"/>
      <c r="D106" s="68">
        <f>SUM(D99:D105)</f>
        <v>5995471368</v>
      </c>
      <c r="E106" s="68">
        <f t="shared" ref="E106" si="33">SUM(E99:E105)</f>
        <v>28480520</v>
      </c>
      <c r="F106" s="68">
        <f t="shared" ref="F106" si="34">SUM(F99:F105)</f>
        <v>5966990848</v>
      </c>
      <c r="G106" s="69">
        <f t="shared" ref="G106:G113" si="35">IFERROR(E106/F106,"")</f>
        <v>4.773012180762105E-3</v>
      </c>
      <c r="H106" s="70">
        <f>G106+H98</f>
        <v>0.13720584220912349</v>
      </c>
    </row>
    <row r="107" spans="1:9">
      <c r="A107" s="193" t="s">
        <v>102</v>
      </c>
      <c r="B107" s="194">
        <v>42838</v>
      </c>
      <c r="C107" s="64" t="s">
        <v>74</v>
      </c>
      <c r="D107" s="67">
        <v>1752548333</v>
      </c>
      <c r="E107" s="67">
        <v>-35332198</v>
      </c>
      <c r="F107" s="67">
        <f t="shared" ref="F107:F113" si="36">D107-E107</f>
        <v>1787880531</v>
      </c>
      <c r="G107" s="30">
        <f t="shared" si="35"/>
        <v>-1.9762057580121388E-2</v>
      </c>
      <c r="H107" s="5"/>
    </row>
    <row r="108" spans="1:9">
      <c r="A108" s="193"/>
      <c r="B108" s="194"/>
      <c r="C108" s="64" t="s">
        <v>75</v>
      </c>
      <c r="D108" s="67">
        <v>1151162801</v>
      </c>
      <c r="E108" s="67">
        <v>19218649</v>
      </c>
      <c r="F108" s="67">
        <f t="shared" si="36"/>
        <v>1131944152</v>
      </c>
      <c r="G108" s="30">
        <f t="shared" si="35"/>
        <v>1.6978442766847741E-2</v>
      </c>
      <c r="H108" s="5"/>
    </row>
    <row r="109" spans="1:9">
      <c r="A109" s="193"/>
      <c r="B109" s="194"/>
      <c r="C109" s="64" t="s">
        <v>76</v>
      </c>
      <c r="D109" s="67">
        <v>909768192</v>
      </c>
      <c r="E109" s="67">
        <v>-14790779</v>
      </c>
      <c r="F109" s="67">
        <f t="shared" si="36"/>
        <v>924558971</v>
      </c>
      <c r="G109" s="30">
        <f t="shared" si="35"/>
        <v>-1.5997658844846146E-2</v>
      </c>
      <c r="H109" s="5"/>
    </row>
    <row r="110" spans="1:9">
      <c r="A110" s="193"/>
      <c r="B110" s="194"/>
      <c r="C110" s="64" t="s">
        <v>77</v>
      </c>
      <c r="D110" s="67">
        <v>729929775</v>
      </c>
      <c r="E110" s="67">
        <v>-17165060</v>
      </c>
      <c r="F110" s="67">
        <f t="shared" si="36"/>
        <v>747094835</v>
      </c>
      <c r="G110" s="30">
        <f t="shared" si="35"/>
        <v>-2.2975744438120765E-2</v>
      </c>
      <c r="H110" s="5"/>
    </row>
    <row r="111" spans="1:9">
      <c r="A111" s="193"/>
      <c r="B111" s="194"/>
      <c r="C111" s="64" t="s">
        <v>78</v>
      </c>
      <c r="D111" s="67">
        <v>351080613</v>
      </c>
      <c r="E111" s="67">
        <v>-14783678</v>
      </c>
      <c r="F111" s="67">
        <f t="shared" si="36"/>
        <v>365864291</v>
      </c>
      <c r="G111" s="30">
        <f t="shared" si="35"/>
        <v>-4.0407545539884349E-2</v>
      </c>
      <c r="H111" s="5"/>
    </row>
    <row r="112" spans="1:9">
      <c r="A112" s="193"/>
      <c r="B112" s="194"/>
      <c r="C112" s="64" t="s">
        <v>79</v>
      </c>
      <c r="D112" s="67">
        <v>425823796</v>
      </c>
      <c r="E112" s="67">
        <v>-3387310</v>
      </c>
      <c r="F112" s="67">
        <f t="shared" si="36"/>
        <v>429211106</v>
      </c>
      <c r="G112" s="30">
        <f t="shared" si="35"/>
        <v>-7.8919439703407854E-3</v>
      </c>
      <c r="H112" s="5"/>
      <c r="I112" t="s">
        <v>106</v>
      </c>
    </row>
    <row r="113" spans="1:9">
      <c r="A113" s="193"/>
      <c r="B113" s="194"/>
      <c r="C113" s="64" t="s">
        <v>82</v>
      </c>
      <c r="D113" s="67">
        <v>748393694</v>
      </c>
      <c r="E113" s="67">
        <v>-18032210</v>
      </c>
      <c r="F113" s="67">
        <f t="shared" si="36"/>
        <v>766425904</v>
      </c>
      <c r="G113" s="30">
        <f t="shared" si="35"/>
        <v>-2.3527662499257071E-2</v>
      </c>
      <c r="H113" s="5"/>
    </row>
    <row r="114" spans="1:9">
      <c r="A114" s="190" t="s">
        <v>8</v>
      </c>
      <c r="B114" s="191"/>
      <c r="C114" s="191"/>
      <c r="D114" s="68">
        <f>SUM(D107:D113)</f>
        <v>6068707204</v>
      </c>
      <c r="E114" s="68">
        <f t="shared" ref="E114:F114" si="37">SUM(E107:E113)</f>
        <v>-84272586</v>
      </c>
      <c r="F114" s="68">
        <f t="shared" si="37"/>
        <v>6152979790</v>
      </c>
      <c r="G114" s="69">
        <f t="shared" ref="G114:G120" si="38">IFERROR(E114/F114,"")</f>
        <v>-1.3696223435832218E-2</v>
      </c>
      <c r="H114" s="70">
        <f>G114+H106</f>
        <v>0.12350961877329128</v>
      </c>
    </row>
    <row r="115" spans="1:9">
      <c r="A115" s="193" t="s">
        <v>105</v>
      </c>
      <c r="B115" s="194">
        <v>42866</v>
      </c>
      <c r="C115" s="64" t="s">
        <v>74</v>
      </c>
      <c r="D115" s="67">
        <v>1938867113</v>
      </c>
      <c r="E115" s="67">
        <v>186318780</v>
      </c>
      <c r="F115" s="67">
        <f t="shared" ref="F115:F120" si="39">D115-E115</f>
        <v>1752548333</v>
      </c>
      <c r="G115" s="30">
        <f t="shared" si="38"/>
        <v>0.10631306223723988</v>
      </c>
      <c r="H115" s="5"/>
    </row>
    <row r="116" spans="1:9">
      <c r="A116" s="193"/>
      <c r="B116" s="194"/>
      <c r="C116" s="64" t="s">
        <v>75</v>
      </c>
      <c r="D116" s="67">
        <v>1163021764</v>
      </c>
      <c r="E116" s="67">
        <v>16747500</v>
      </c>
      <c r="F116" s="67">
        <f t="shared" si="39"/>
        <v>1146274264</v>
      </c>
      <c r="G116" s="30">
        <f t="shared" si="38"/>
        <v>1.4610377748130267E-2</v>
      </c>
      <c r="H116" s="5"/>
    </row>
    <row r="117" spans="1:9">
      <c r="A117" s="193"/>
      <c r="B117" s="194"/>
      <c r="C117" s="64" t="s">
        <v>76</v>
      </c>
      <c r="D117" s="67">
        <v>881803340</v>
      </c>
      <c r="E117" s="67">
        <v>-40249370</v>
      </c>
      <c r="F117" s="67">
        <f t="shared" si="39"/>
        <v>922052710</v>
      </c>
      <c r="G117" s="30">
        <f t="shared" si="38"/>
        <v>-4.3651918771541814E-2</v>
      </c>
      <c r="H117" s="5"/>
      <c r="I117" t="s">
        <v>114</v>
      </c>
    </row>
    <row r="118" spans="1:9">
      <c r="A118" s="193"/>
      <c r="B118" s="194"/>
      <c r="C118" s="64" t="s">
        <v>77</v>
      </c>
      <c r="D118" s="67">
        <v>666126515</v>
      </c>
      <c r="E118" s="67">
        <v>-63803260</v>
      </c>
      <c r="F118" s="67">
        <f t="shared" si="39"/>
        <v>729929775</v>
      </c>
      <c r="G118" s="30">
        <f t="shared" si="38"/>
        <v>-8.7410134762621508E-2</v>
      </c>
      <c r="H118" s="5"/>
      <c r="I118" t="s">
        <v>114</v>
      </c>
    </row>
    <row r="119" spans="1:9">
      <c r="A119" s="193"/>
      <c r="B119" s="194"/>
      <c r="C119" s="64" t="s">
        <v>78</v>
      </c>
      <c r="D119" s="67">
        <v>374957023</v>
      </c>
      <c r="E119" s="67">
        <v>23876410</v>
      </c>
      <c r="F119" s="67">
        <f t="shared" si="39"/>
        <v>351080613</v>
      </c>
      <c r="G119" s="30">
        <f t="shared" si="38"/>
        <v>6.8008340865008121E-2</v>
      </c>
      <c r="H119" s="5"/>
    </row>
    <row r="120" spans="1:9">
      <c r="A120" s="193"/>
      <c r="B120" s="194"/>
      <c r="C120" s="64" t="s">
        <v>82</v>
      </c>
      <c r="D120" s="67">
        <v>671803084</v>
      </c>
      <c r="E120" s="67">
        <v>18409390</v>
      </c>
      <c r="F120" s="67">
        <f t="shared" si="39"/>
        <v>653393694</v>
      </c>
      <c r="G120" s="30">
        <f t="shared" si="38"/>
        <v>2.817503469814632E-2</v>
      </c>
      <c r="H120" s="5"/>
    </row>
    <row r="121" spans="1:9">
      <c r="A121" s="190" t="s">
        <v>8</v>
      </c>
      <c r="B121" s="191"/>
      <c r="C121" s="191"/>
      <c r="D121" s="68">
        <f>SUM(D115:D120)</f>
        <v>5696578839</v>
      </c>
      <c r="E121" s="68">
        <f>SUM(E115:E120)</f>
        <v>141299450</v>
      </c>
      <c r="F121" s="68">
        <f>SUM(F115:F120)</f>
        <v>5555279389</v>
      </c>
      <c r="G121" s="69">
        <f>IFERROR(E121/F121,"")</f>
        <v>2.5435165381562413E-2</v>
      </c>
      <c r="H121" s="70">
        <f>G121+H114</f>
        <v>0.14894478415485368</v>
      </c>
    </row>
    <row r="122" spans="1:9">
      <c r="A122" s="184" t="s">
        <v>109</v>
      </c>
      <c r="B122" s="187">
        <v>42894</v>
      </c>
      <c r="C122" s="64" t="s">
        <v>110</v>
      </c>
      <c r="D122" s="67">
        <v>1967483963</v>
      </c>
      <c r="E122" s="67">
        <v>28491850</v>
      </c>
      <c r="F122" s="67">
        <f>D122-E122</f>
        <v>1938992113</v>
      </c>
      <c r="G122" s="112">
        <f t="shared" ref="G122:G125" si="40">IFERROR(E122/F122,"")</f>
        <v>1.4694154663639934E-2</v>
      </c>
      <c r="H122" s="5"/>
    </row>
    <row r="123" spans="1:9">
      <c r="A123" s="185"/>
      <c r="B123" s="188"/>
      <c r="C123" s="64" t="s">
        <v>111</v>
      </c>
      <c r="D123" s="67">
        <v>1163638595</v>
      </c>
      <c r="E123" s="67">
        <v>25348230</v>
      </c>
      <c r="F123" s="67">
        <f t="shared" ref="F123" si="41">D123-E123</f>
        <v>1138290365</v>
      </c>
      <c r="G123" s="112">
        <f t="shared" si="40"/>
        <v>2.226868537185589E-2</v>
      </c>
      <c r="H123" s="5"/>
    </row>
    <row r="124" spans="1:9">
      <c r="A124" s="185"/>
      <c r="B124" s="188"/>
      <c r="C124" s="64" t="s">
        <v>112</v>
      </c>
      <c r="D124" s="67">
        <v>354697160</v>
      </c>
      <c r="E124" s="67">
        <v>3065910</v>
      </c>
      <c r="F124" s="67">
        <f>D124-E124</f>
        <v>351631250</v>
      </c>
      <c r="G124" s="112">
        <f t="shared" si="40"/>
        <v>8.7191055971276733E-3</v>
      </c>
      <c r="H124" s="5"/>
    </row>
    <row r="125" spans="1:9">
      <c r="A125" s="186"/>
      <c r="B125" s="189"/>
      <c r="C125" s="64" t="s">
        <v>113</v>
      </c>
      <c r="D125" s="67">
        <v>638032506</v>
      </c>
      <c r="E125" s="67">
        <v>15156520</v>
      </c>
      <c r="F125" s="67">
        <f>D125-E125</f>
        <v>622875986</v>
      </c>
      <c r="G125" s="112">
        <f t="shared" si="40"/>
        <v>2.4333126241280395E-2</v>
      </c>
      <c r="H125" s="5"/>
    </row>
    <row r="126" spans="1:9">
      <c r="A126" s="190" t="s">
        <v>115</v>
      </c>
      <c r="B126" s="191"/>
      <c r="C126" s="192"/>
      <c r="D126" s="68">
        <f>SUM(D122:D125)</f>
        <v>4123852224</v>
      </c>
      <c r="E126" s="68">
        <f>SUM(E122:E125)</f>
        <v>72062510</v>
      </c>
      <c r="F126" s="68">
        <f>SUM(F122:F125)</f>
        <v>4051789714</v>
      </c>
      <c r="G126" s="69">
        <f t="shared" ref="G126:G135" si="42">IFERROR(E126/F126,"")</f>
        <v>1.778535291478851E-2</v>
      </c>
      <c r="H126" s="70">
        <f>G126+H121</f>
        <v>0.16673013706964218</v>
      </c>
    </row>
    <row r="127" spans="1:9">
      <c r="A127" s="184" t="s">
        <v>119</v>
      </c>
      <c r="B127" s="187">
        <v>42929</v>
      </c>
      <c r="C127" s="64" t="s">
        <v>120</v>
      </c>
      <c r="D127" s="67">
        <v>2072474522</v>
      </c>
      <c r="E127" s="67">
        <v>103411000</v>
      </c>
      <c r="F127" s="67">
        <f>D127-E127</f>
        <v>1969063522</v>
      </c>
      <c r="G127" s="112">
        <f t="shared" si="42"/>
        <v>5.2517858791556037E-2</v>
      </c>
      <c r="H127" s="5"/>
    </row>
    <row r="128" spans="1:9">
      <c r="A128" s="185"/>
      <c r="B128" s="188"/>
      <c r="C128" s="64" t="s">
        <v>121</v>
      </c>
      <c r="D128" s="67">
        <v>1183828819</v>
      </c>
      <c r="E128" s="67">
        <v>8245980</v>
      </c>
      <c r="F128" s="67">
        <f>D128-E128</f>
        <v>1175582839</v>
      </c>
      <c r="G128" s="112">
        <f t="shared" si="42"/>
        <v>7.0143759558572464E-3</v>
      </c>
      <c r="H128" s="5"/>
    </row>
    <row r="129" spans="1:8">
      <c r="A129" s="185"/>
      <c r="B129" s="188"/>
      <c r="C129" s="64" t="s">
        <v>122</v>
      </c>
      <c r="D129" s="67">
        <v>367922097</v>
      </c>
      <c r="E129" s="67">
        <v>12926540</v>
      </c>
      <c r="F129" s="67">
        <f>D129-E129</f>
        <v>354995557</v>
      </c>
      <c r="G129" s="112">
        <f t="shared" si="42"/>
        <v>3.6413244462099002E-2</v>
      </c>
      <c r="H129" s="5"/>
    </row>
    <row r="130" spans="1:8">
      <c r="A130" s="186"/>
      <c r="B130" s="189"/>
      <c r="C130" s="64" t="s">
        <v>123</v>
      </c>
      <c r="D130" s="67">
        <v>626377211</v>
      </c>
      <c r="E130" s="67">
        <v>17800880</v>
      </c>
      <c r="F130" s="67">
        <f>D130-E130</f>
        <v>608576331</v>
      </c>
      <c r="G130" s="112">
        <f t="shared" si="42"/>
        <v>2.9250036672885327E-2</v>
      </c>
      <c r="H130" s="5"/>
    </row>
    <row r="131" spans="1:8">
      <c r="A131" s="190" t="s">
        <v>124</v>
      </c>
      <c r="B131" s="191"/>
      <c r="C131" s="192"/>
      <c r="D131" s="68">
        <f>SUM(D127:D130)</f>
        <v>4250602649</v>
      </c>
      <c r="E131" s="68">
        <f t="shared" ref="E131" si="43">SUM(E127:E130)</f>
        <v>142384400</v>
      </c>
      <c r="F131" s="68">
        <f>SUM(F127:F130)</f>
        <v>4108218249</v>
      </c>
      <c r="G131" s="69">
        <f>IFERROR(E131/F131,"")</f>
        <v>3.4658431312566809E-2</v>
      </c>
      <c r="H131" s="70">
        <f>H126+G131</f>
        <v>0.20138856838220898</v>
      </c>
    </row>
    <row r="132" spans="1:8">
      <c r="A132" s="184" t="s">
        <v>130</v>
      </c>
      <c r="B132" s="187">
        <v>42957</v>
      </c>
      <c r="C132" s="64" t="s">
        <v>131</v>
      </c>
      <c r="D132" s="67">
        <v>2056197252</v>
      </c>
      <c r="E132" s="67">
        <v>-16277270</v>
      </c>
      <c r="F132" s="67">
        <f>D132-E132</f>
        <v>2072474522</v>
      </c>
      <c r="G132" s="118">
        <f t="shared" si="42"/>
        <v>-7.8540265886076835E-3</v>
      </c>
      <c r="H132" s="5"/>
    </row>
    <row r="133" spans="1:8">
      <c r="A133" s="185"/>
      <c r="B133" s="188"/>
      <c r="C133" s="64" t="s">
        <v>132</v>
      </c>
      <c r="D133" s="67">
        <v>1185729187</v>
      </c>
      <c r="E133" s="67">
        <v>10687530</v>
      </c>
      <c r="F133" s="67">
        <f t="shared" ref="F133:F135" si="44">D133-E133</f>
        <v>1175041657</v>
      </c>
      <c r="G133" s="112">
        <f t="shared" si="42"/>
        <v>9.095447753985457E-3</v>
      </c>
      <c r="H133" s="5"/>
    </row>
    <row r="134" spans="1:8">
      <c r="A134" s="185"/>
      <c r="B134" s="188"/>
      <c r="C134" s="64" t="s">
        <v>133</v>
      </c>
      <c r="D134" s="67">
        <v>361800274</v>
      </c>
      <c r="E134" s="67">
        <v>-6121820</v>
      </c>
      <c r="F134" s="67">
        <f t="shared" si="44"/>
        <v>367922094</v>
      </c>
      <c r="G134" s="112">
        <f t="shared" si="42"/>
        <v>-1.6638902908614125E-2</v>
      </c>
      <c r="H134" s="5"/>
    </row>
    <row r="135" spans="1:8">
      <c r="A135" s="186"/>
      <c r="B135" s="189"/>
      <c r="C135" s="64" t="s">
        <v>134</v>
      </c>
      <c r="D135" s="67">
        <v>616150311</v>
      </c>
      <c r="E135" s="67">
        <v>-10226900</v>
      </c>
      <c r="F135" s="67">
        <f t="shared" si="44"/>
        <v>626377211</v>
      </c>
      <c r="G135" s="112">
        <f t="shared" si="42"/>
        <v>-1.6327062703435421E-2</v>
      </c>
      <c r="H135" s="5"/>
    </row>
    <row r="136" spans="1:8">
      <c r="A136" s="190" t="s">
        <v>135</v>
      </c>
      <c r="B136" s="191"/>
      <c r="C136" s="192"/>
      <c r="D136" s="68">
        <f>SUM(D132:D135)</f>
        <v>4219877024</v>
      </c>
      <c r="E136" s="68">
        <f t="shared" ref="E136:F136" si="45">SUM(E132:E135)</f>
        <v>-21938460</v>
      </c>
      <c r="F136" s="68">
        <f t="shared" si="45"/>
        <v>4241815484</v>
      </c>
      <c r="G136" s="69">
        <f>IFERROR(E136/F136,"")</f>
        <v>-5.171950567569761E-3</v>
      </c>
      <c r="H136" s="70">
        <f>H131+G136</f>
        <v>0.19621661781463923</v>
      </c>
    </row>
    <row r="137" spans="1:8">
      <c r="A137" s="184" t="s">
        <v>137</v>
      </c>
      <c r="B137" s="187">
        <v>42992</v>
      </c>
      <c r="C137" s="64" t="s">
        <v>80</v>
      </c>
      <c r="D137" s="67">
        <v>2111989612</v>
      </c>
      <c r="E137" s="67">
        <v>55792360</v>
      </c>
      <c r="F137" s="67">
        <f>D137-E137</f>
        <v>2056197252</v>
      </c>
      <c r="G137" s="118">
        <f t="shared" ref="G137:G140" si="46">IFERROR(E137/F137,"")</f>
        <v>2.7133758663344425E-2</v>
      </c>
      <c r="H137" s="5"/>
    </row>
    <row r="138" spans="1:8">
      <c r="A138" s="185"/>
      <c r="B138" s="188"/>
      <c r="C138" s="64" t="s">
        <v>81</v>
      </c>
      <c r="D138" s="67">
        <v>1173504397</v>
      </c>
      <c r="E138" s="67">
        <v>14197820</v>
      </c>
      <c r="F138" s="67">
        <f t="shared" ref="F138:F139" si="47">D138-E138</f>
        <v>1159306577</v>
      </c>
      <c r="G138" s="112">
        <f t="shared" si="46"/>
        <v>1.2246820885585298E-2</v>
      </c>
      <c r="H138" s="5"/>
    </row>
    <row r="139" spans="1:8">
      <c r="A139" s="185"/>
      <c r="B139" s="188"/>
      <c r="C139" s="64" t="s">
        <v>86</v>
      </c>
      <c r="D139" s="67">
        <v>353519145</v>
      </c>
      <c r="E139" s="67">
        <v>-5468000</v>
      </c>
      <c r="F139" s="67">
        <f t="shared" si="47"/>
        <v>358987145</v>
      </c>
      <c r="G139" s="112">
        <f t="shared" si="46"/>
        <v>-1.5231743186792943E-2</v>
      </c>
      <c r="H139" s="5"/>
    </row>
    <row r="140" spans="1:8">
      <c r="A140" s="186"/>
      <c r="B140" s="189"/>
      <c r="C140" s="64" t="s">
        <v>83</v>
      </c>
      <c r="D140" s="67">
        <v>509910958</v>
      </c>
      <c r="E140" s="67">
        <v>15159140</v>
      </c>
      <c r="F140" s="67">
        <f>D140-E140</f>
        <v>494751818</v>
      </c>
      <c r="G140" s="112">
        <f t="shared" si="46"/>
        <v>3.0639887411186836E-2</v>
      </c>
      <c r="H140" s="5"/>
    </row>
    <row r="141" spans="1:8">
      <c r="A141" s="190" t="s">
        <v>8</v>
      </c>
      <c r="B141" s="191"/>
      <c r="C141" s="192"/>
      <c r="D141" s="68">
        <f>SUM(D137:D140)</f>
        <v>4148924112</v>
      </c>
      <c r="E141" s="68">
        <f t="shared" ref="E141:F141" si="48">SUM(E137:E140)</f>
        <v>79681320</v>
      </c>
      <c r="F141" s="68">
        <f t="shared" si="48"/>
        <v>4069242792</v>
      </c>
      <c r="G141" s="69">
        <f>IFERROR(E141/F141,"")</f>
        <v>1.9581362939722079E-2</v>
      </c>
      <c r="H141" s="70">
        <f>H136+G141</f>
        <v>0.2157979807543613</v>
      </c>
    </row>
    <row r="142" spans="1:8">
      <c r="A142" s="184" t="s">
        <v>143</v>
      </c>
      <c r="B142" s="187">
        <v>43020</v>
      </c>
      <c r="C142" s="64" t="s">
        <v>80</v>
      </c>
      <c r="D142" s="67">
        <v>2273875242</v>
      </c>
      <c r="E142" s="67">
        <v>160129140</v>
      </c>
      <c r="F142" s="67">
        <f>D142-E142</f>
        <v>2113746102</v>
      </c>
      <c r="G142" s="112">
        <f t="shared" ref="G142:G145" si="49">IFERROR(E142/F142,"")</f>
        <v>7.5756090028262058E-2</v>
      </c>
      <c r="H142" s="5"/>
    </row>
    <row r="143" spans="1:8">
      <c r="A143" s="185"/>
      <c r="B143" s="188"/>
      <c r="C143" s="64" t="s">
        <v>81</v>
      </c>
      <c r="D143" s="67">
        <v>1198875647</v>
      </c>
      <c r="E143" s="67">
        <v>23354340</v>
      </c>
      <c r="F143" s="67">
        <f>D143-E143</f>
        <v>1175521307</v>
      </c>
      <c r="G143" s="112">
        <f t="shared" si="49"/>
        <v>1.9867219641983062E-2</v>
      </c>
      <c r="H143" s="5"/>
    </row>
    <row r="144" spans="1:8">
      <c r="A144" s="185"/>
      <c r="B144" s="188"/>
      <c r="C144" s="64" t="s">
        <v>86</v>
      </c>
      <c r="D144" s="67">
        <v>369002524</v>
      </c>
      <c r="E144" s="67">
        <v>15177190</v>
      </c>
      <c r="F144" s="67">
        <f>D144-E144</f>
        <v>353825334</v>
      </c>
      <c r="G144" s="112">
        <f t="shared" si="49"/>
        <v>4.2894582556940369E-2</v>
      </c>
      <c r="H144" s="5"/>
    </row>
    <row r="145" spans="1:8">
      <c r="A145" s="186"/>
      <c r="B145" s="189"/>
      <c r="C145" s="64" t="s">
        <v>83</v>
      </c>
      <c r="D145" s="67">
        <v>528035971</v>
      </c>
      <c r="E145" s="67">
        <v>17662460</v>
      </c>
      <c r="F145" s="67">
        <f>D145-E145</f>
        <v>510373511</v>
      </c>
      <c r="G145" s="112">
        <f t="shared" si="49"/>
        <v>3.4606929276938904E-2</v>
      </c>
      <c r="H145" s="5"/>
    </row>
    <row r="146" spans="1:8">
      <c r="A146" s="190" t="s">
        <v>8</v>
      </c>
      <c r="B146" s="191"/>
      <c r="C146" s="192"/>
      <c r="D146" s="68">
        <f>SUM(D142:D145)</f>
        <v>4369789384</v>
      </c>
      <c r="E146" s="68">
        <f t="shared" ref="E146:F146" si="50">SUM(E142:E145)</f>
        <v>216323130</v>
      </c>
      <c r="F146" s="68">
        <f t="shared" si="50"/>
        <v>4153466254</v>
      </c>
      <c r="G146" s="69">
        <f>IFERROR(E146/F146,"")</f>
        <v>5.2082553888976417E-2</v>
      </c>
      <c r="H146" s="70">
        <f>H141+G146</f>
        <v>0.26788053464333772</v>
      </c>
    </row>
    <row r="147" spans="1:8">
      <c r="A147" s="184" t="s">
        <v>147</v>
      </c>
      <c r="B147" s="187">
        <v>43048</v>
      </c>
      <c r="C147" s="64" t="s">
        <v>80</v>
      </c>
      <c r="D147" s="67">
        <v>2224580022</v>
      </c>
      <c r="E147" s="67">
        <v>-49295220</v>
      </c>
      <c r="F147" s="67">
        <f>D147-E147</f>
        <v>2273875242</v>
      </c>
      <c r="G147" s="112">
        <f t="shared" ref="G147:G150" si="51">IFERROR(E147/F147,"")</f>
        <v>-2.1678946623580855E-2</v>
      </c>
      <c r="H147" s="5"/>
    </row>
    <row r="148" spans="1:8">
      <c r="A148" s="185"/>
      <c r="B148" s="188"/>
      <c r="C148" s="64" t="s">
        <v>81</v>
      </c>
      <c r="D148" s="67">
        <v>1196801666</v>
      </c>
      <c r="E148" s="67">
        <v>14793320</v>
      </c>
      <c r="F148" s="67">
        <f>D148-E148</f>
        <v>1182008346</v>
      </c>
      <c r="G148" s="112">
        <f t="shared" si="51"/>
        <v>1.2515410783740778E-2</v>
      </c>
      <c r="H148" s="5"/>
    </row>
    <row r="149" spans="1:8">
      <c r="A149" s="185"/>
      <c r="B149" s="188"/>
      <c r="C149" s="64" t="s">
        <v>86</v>
      </c>
      <c r="D149" s="67">
        <v>366947984</v>
      </c>
      <c r="E149" s="67">
        <v>-2054540</v>
      </c>
      <c r="F149" s="67">
        <f>D149-E149</f>
        <v>369002524</v>
      </c>
      <c r="G149" s="112">
        <f t="shared" si="51"/>
        <v>-5.5678209940916287E-3</v>
      </c>
      <c r="H149" s="5"/>
    </row>
    <row r="150" spans="1:8">
      <c r="A150" s="186"/>
      <c r="B150" s="189"/>
      <c r="C150" s="64" t="s">
        <v>83</v>
      </c>
      <c r="D150" s="67">
        <v>518737041</v>
      </c>
      <c r="E150" s="67">
        <v>-9298930</v>
      </c>
      <c r="F150" s="67">
        <f>D150-E150</f>
        <v>528035971</v>
      </c>
      <c r="G150" s="112">
        <f t="shared" si="51"/>
        <v>-1.761041010594333E-2</v>
      </c>
      <c r="H150" s="5"/>
    </row>
    <row r="151" spans="1:8">
      <c r="A151" s="190" t="s">
        <v>8</v>
      </c>
      <c r="B151" s="191"/>
      <c r="C151" s="192"/>
      <c r="D151" s="68">
        <f>SUM(D147:D150)</f>
        <v>4307066713</v>
      </c>
      <c r="E151" s="68">
        <f t="shared" ref="E151:F151" si="52">SUM(E147:E150)</f>
        <v>-45855370</v>
      </c>
      <c r="F151" s="68">
        <f t="shared" si="52"/>
        <v>4352922083</v>
      </c>
      <c r="G151" s="69">
        <f>IFERROR(E151/F151,"")</f>
        <v>-1.0534387964141282E-2</v>
      </c>
      <c r="H151" s="70">
        <f>H146+G151</f>
        <v>0.25734614667919642</v>
      </c>
    </row>
    <row r="152" spans="1:8">
      <c r="A152" s="184" t="s">
        <v>155</v>
      </c>
      <c r="B152" s="187">
        <v>43083</v>
      </c>
      <c r="C152" s="64" t="s">
        <v>80</v>
      </c>
      <c r="D152" s="67">
        <v>2292371792</v>
      </c>
      <c r="E152" s="67">
        <v>67791770</v>
      </c>
      <c r="F152" s="67">
        <f>D152-E152</f>
        <v>2224580022</v>
      </c>
      <c r="G152" s="112">
        <f t="shared" ref="G152:G155" si="53">IFERROR(E152/F152,"")</f>
        <v>3.0473963323221824E-2</v>
      </c>
      <c r="H152" s="5"/>
    </row>
    <row r="153" spans="1:8">
      <c r="A153" s="185"/>
      <c r="B153" s="188"/>
      <c r="C153" s="64" t="s">
        <v>81</v>
      </c>
      <c r="D153" s="67">
        <v>1207048443</v>
      </c>
      <c r="E153" s="67">
        <v>30010160</v>
      </c>
      <c r="F153" s="67">
        <f t="shared" ref="F153:F155" si="54">D153-E153</f>
        <v>1177038283</v>
      </c>
      <c r="G153" s="112">
        <f t="shared" si="53"/>
        <v>2.5496332985458215E-2</v>
      </c>
      <c r="H153" s="5"/>
    </row>
    <row r="154" spans="1:8">
      <c r="A154" s="185"/>
      <c r="B154" s="188"/>
      <c r="C154" s="64" t="s">
        <v>86</v>
      </c>
      <c r="D154" s="67">
        <v>356821269</v>
      </c>
      <c r="E154" s="67">
        <v>6054861</v>
      </c>
      <c r="F154" s="67">
        <f t="shared" si="54"/>
        <v>350766408</v>
      </c>
      <c r="G154" s="112">
        <f t="shared" si="53"/>
        <v>1.7261804043675697E-2</v>
      </c>
      <c r="H154" s="5"/>
    </row>
    <row r="155" spans="1:8">
      <c r="A155" s="186"/>
      <c r="B155" s="189"/>
      <c r="C155" s="64" t="s">
        <v>83</v>
      </c>
      <c r="D155" s="67">
        <v>533444931</v>
      </c>
      <c r="E155" s="67">
        <v>14707890</v>
      </c>
      <c r="F155" s="67">
        <f t="shared" si="54"/>
        <v>518737041</v>
      </c>
      <c r="G155" s="112">
        <f t="shared" si="53"/>
        <v>2.8353267334923167E-2</v>
      </c>
      <c r="H155" s="5"/>
    </row>
    <row r="156" spans="1:8">
      <c r="A156" s="190" t="s">
        <v>8</v>
      </c>
      <c r="B156" s="191"/>
      <c r="C156" s="192"/>
      <c r="D156" s="68">
        <f>SUM(D152:D155)</f>
        <v>4389686435</v>
      </c>
      <c r="E156" s="68">
        <f t="shared" ref="E156" si="55">SUM(E152:E155)</f>
        <v>118564681</v>
      </c>
      <c r="F156" s="68">
        <f>SUM(F152:F155)</f>
        <v>4271121754</v>
      </c>
      <c r="G156" s="69">
        <f>IFERROR(E156/F156,"")</f>
        <v>2.7759611602961577E-2</v>
      </c>
      <c r="H156" s="70">
        <f>H151+G156</f>
        <v>0.28510575828215801</v>
      </c>
    </row>
    <row r="157" spans="1:8">
      <c r="A157" s="184" t="s">
        <v>162</v>
      </c>
      <c r="B157" s="187">
        <v>43111</v>
      </c>
      <c r="C157" s="64" t="s">
        <v>80</v>
      </c>
      <c r="D157" s="67">
        <v>2371323452</v>
      </c>
      <c r="E157" s="67">
        <v>78951660</v>
      </c>
      <c r="F157" s="67">
        <f>D157-E157</f>
        <v>2292371792</v>
      </c>
      <c r="G157" s="112">
        <f t="shared" ref="G157:G160" si="56">IFERROR(E157/F157,"")</f>
        <v>3.4441036255780273E-2</v>
      </c>
      <c r="H157" s="5"/>
    </row>
    <row r="158" spans="1:8">
      <c r="A158" s="185"/>
      <c r="B158" s="188"/>
      <c r="C158" s="64" t="s">
        <v>81</v>
      </c>
      <c r="D158" s="67">
        <v>1219898096</v>
      </c>
      <c r="E158" s="67">
        <v>14616700</v>
      </c>
      <c r="F158" s="67">
        <f t="shared" ref="F158:F160" si="57">D158-E158</f>
        <v>1205281396</v>
      </c>
      <c r="G158" s="112">
        <f t="shared" si="56"/>
        <v>1.2127209503530743E-2</v>
      </c>
      <c r="H158" s="5"/>
    </row>
    <row r="159" spans="1:8">
      <c r="A159" s="185"/>
      <c r="B159" s="188"/>
      <c r="C159" s="64" t="s">
        <v>86</v>
      </c>
      <c r="D159" s="67">
        <v>363461589</v>
      </c>
      <c r="E159" s="67">
        <v>6640320</v>
      </c>
      <c r="F159" s="67">
        <f t="shared" si="57"/>
        <v>356821269</v>
      </c>
      <c r="G159" s="112">
        <f t="shared" si="56"/>
        <v>1.8609653002495206E-2</v>
      </c>
      <c r="H159" s="5"/>
    </row>
    <row r="160" spans="1:8">
      <c r="A160" s="186"/>
      <c r="B160" s="189"/>
      <c r="C160" s="64" t="s">
        <v>83</v>
      </c>
      <c r="D160" s="67">
        <v>546392671</v>
      </c>
      <c r="E160" s="67">
        <v>12947740</v>
      </c>
      <c r="F160" s="67">
        <f t="shared" si="57"/>
        <v>533444931</v>
      </c>
      <c r="G160" s="112">
        <f t="shared" si="56"/>
        <v>2.4271933704062134E-2</v>
      </c>
      <c r="H160" s="5"/>
    </row>
    <row r="161" spans="1:8">
      <c r="A161" s="190" t="s">
        <v>8</v>
      </c>
      <c r="B161" s="191"/>
      <c r="C161" s="192"/>
      <c r="D161" s="68">
        <f>SUM(D157:D160)</f>
        <v>4501075808</v>
      </c>
      <c r="E161" s="68">
        <f t="shared" ref="E161" si="58">SUM(E157:E160)</f>
        <v>113156420</v>
      </c>
      <c r="F161" s="68">
        <f>SUM(F157:F160)</f>
        <v>4387919388</v>
      </c>
      <c r="G161" s="69">
        <f>IFERROR(E161/F161,"")</f>
        <v>2.5788172022817479E-2</v>
      </c>
      <c r="H161" s="70">
        <f>H156+G161</f>
        <v>0.31089393030497547</v>
      </c>
    </row>
    <row r="162" spans="1:8">
      <c r="A162" s="184" t="s">
        <v>164</v>
      </c>
      <c r="B162" s="187">
        <v>43111</v>
      </c>
      <c r="C162" s="64" t="s">
        <v>80</v>
      </c>
      <c r="D162" s="67">
        <v>2395473849</v>
      </c>
      <c r="E162" s="67">
        <v>22127420</v>
      </c>
      <c r="F162" s="67">
        <f>D162-E162</f>
        <v>2373346429</v>
      </c>
      <c r="G162" s="112">
        <f t="shared" ref="G162:G165" si="59">IFERROR(E162/F162,"")</f>
        <v>9.3232996791468414E-3</v>
      </c>
      <c r="H162" s="5"/>
    </row>
    <row r="163" spans="1:8">
      <c r="A163" s="185"/>
      <c r="B163" s="188"/>
      <c r="C163" s="64" t="s">
        <v>81</v>
      </c>
      <c r="D163" s="67">
        <v>1163765570</v>
      </c>
      <c r="E163" s="67">
        <v>-44694100</v>
      </c>
      <c r="F163" s="67">
        <f t="shared" ref="F163:F165" si="60">D163-E163</f>
        <v>1208459670</v>
      </c>
      <c r="G163" s="112">
        <f t="shared" si="59"/>
        <v>-3.6984353809672438E-2</v>
      </c>
      <c r="H163" s="5"/>
    </row>
    <row r="164" spans="1:8">
      <c r="A164" s="185"/>
      <c r="B164" s="188"/>
      <c r="C164" s="64" t="s">
        <v>86</v>
      </c>
      <c r="D164" s="67">
        <v>369485392</v>
      </c>
      <c r="E164" s="67">
        <v>5701520</v>
      </c>
      <c r="F164" s="67">
        <f t="shared" si="60"/>
        <v>363783872</v>
      </c>
      <c r="G164" s="112">
        <f t="shared" si="59"/>
        <v>1.5672822350958977E-2</v>
      </c>
      <c r="H164" s="5"/>
    </row>
    <row r="165" spans="1:8">
      <c r="A165" s="186"/>
      <c r="B165" s="189"/>
      <c r="C165" s="64" t="s">
        <v>83</v>
      </c>
      <c r="D165" s="67">
        <v>549949163</v>
      </c>
      <c r="E165" s="67">
        <v>3105550</v>
      </c>
      <c r="F165" s="67">
        <f t="shared" si="60"/>
        <v>546843613</v>
      </c>
      <c r="G165" s="112">
        <f t="shared" si="59"/>
        <v>5.6790459395929709E-3</v>
      </c>
      <c r="H165" s="5"/>
    </row>
    <row r="166" spans="1:8">
      <c r="A166" s="190" t="s">
        <v>8</v>
      </c>
      <c r="B166" s="191"/>
      <c r="C166" s="192"/>
      <c r="D166" s="68">
        <f>SUM(D162:D165)</f>
        <v>4478673974</v>
      </c>
      <c r="E166" s="68">
        <f t="shared" ref="E166" si="61">SUM(E162:E165)</f>
        <v>-13759610</v>
      </c>
      <c r="F166" s="68">
        <f>SUM(F162:F165)</f>
        <v>4492433584</v>
      </c>
      <c r="G166" s="69">
        <f>IFERROR(E166/F166,"")</f>
        <v>-3.0628410510075113E-3</v>
      </c>
      <c r="H166" s="70">
        <f>H161+G166</f>
        <v>0.30783108925396796</v>
      </c>
    </row>
  </sheetData>
  <mergeCells count="72">
    <mergeCell ref="A3:A9"/>
    <mergeCell ref="B3:B9"/>
    <mergeCell ref="A10:C10"/>
    <mergeCell ref="A66:C66"/>
    <mergeCell ref="A74:C74"/>
    <mergeCell ref="B51:B57"/>
    <mergeCell ref="B59:B65"/>
    <mergeCell ref="B67:B73"/>
    <mergeCell ref="A43:A49"/>
    <mergeCell ref="A51:A57"/>
    <mergeCell ref="A59:A65"/>
    <mergeCell ref="A67:A73"/>
    <mergeCell ref="A58:C58"/>
    <mergeCell ref="A50:C50"/>
    <mergeCell ref="B11:B17"/>
    <mergeCell ref="B19:B25"/>
    <mergeCell ref="A11:A17"/>
    <mergeCell ref="A19:A25"/>
    <mergeCell ref="A27:A33"/>
    <mergeCell ref="A35:A41"/>
    <mergeCell ref="A26:C26"/>
    <mergeCell ref="A34:C34"/>
    <mergeCell ref="B75:B81"/>
    <mergeCell ref="B83:B89"/>
    <mergeCell ref="B91:B97"/>
    <mergeCell ref="B99:B105"/>
    <mergeCell ref="A83:A89"/>
    <mergeCell ref="A91:A97"/>
    <mergeCell ref="A99:A105"/>
    <mergeCell ref="A75:A81"/>
    <mergeCell ref="A82:C82"/>
    <mergeCell ref="A90:C90"/>
    <mergeCell ref="B27:B33"/>
    <mergeCell ref="B35:B41"/>
    <mergeCell ref="B43:B49"/>
    <mergeCell ref="A18:C18"/>
    <mergeCell ref="A42:C42"/>
    <mergeCell ref="A98:C98"/>
    <mergeCell ref="A121:C121"/>
    <mergeCell ref="A136:C136"/>
    <mergeCell ref="A107:A113"/>
    <mergeCell ref="B107:B113"/>
    <mergeCell ref="A114:C114"/>
    <mergeCell ref="A115:A120"/>
    <mergeCell ref="B115:B120"/>
    <mergeCell ref="A106:C106"/>
    <mergeCell ref="A131:C131"/>
    <mergeCell ref="A137:A140"/>
    <mergeCell ref="B137:B140"/>
    <mergeCell ref="A141:C141"/>
    <mergeCell ref="A132:A135"/>
    <mergeCell ref="B132:B135"/>
    <mergeCell ref="A122:A125"/>
    <mergeCell ref="B122:B125"/>
    <mergeCell ref="A126:C126"/>
    <mergeCell ref="A127:A130"/>
    <mergeCell ref="B127:B130"/>
    <mergeCell ref="A162:A165"/>
    <mergeCell ref="B162:B165"/>
    <mergeCell ref="A166:C166"/>
    <mergeCell ref="A142:A145"/>
    <mergeCell ref="B142:B145"/>
    <mergeCell ref="A146:C146"/>
    <mergeCell ref="A157:A160"/>
    <mergeCell ref="B157:B160"/>
    <mergeCell ref="A161:C161"/>
    <mergeCell ref="A147:A150"/>
    <mergeCell ref="B147:B150"/>
    <mergeCell ref="A151:C151"/>
    <mergeCell ref="A152:A155"/>
    <mergeCell ref="B152:B155"/>
    <mergeCell ref="A156:C156"/>
  </mergeCells>
  <phoneticPr fontId="1" type="noConversion"/>
  <pageMargins left="0.7" right="0.7" top="0.75" bottom="0.75" header="0.3" footer="0.3"/>
  <pageSetup paperSize="9" orientation="portrait" verticalDpi="0" r:id="rId1"/>
  <ignoredErrors>
    <ignoredError sqref="F10" formula="1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5</vt:i4>
      </vt:variant>
      <vt:variant>
        <vt:lpstr>이름이 지정된 범위</vt:lpstr>
      </vt:variant>
      <vt:variant>
        <vt:i4>2</vt:i4>
      </vt:variant>
    </vt:vector>
  </HeadingPairs>
  <TitlesOfParts>
    <vt:vector size="7" baseType="lpstr">
      <vt:lpstr>인쇄영역_2015.11부터</vt:lpstr>
      <vt:lpstr>인쇄영역_2016.02부터</vt:lpstr>
      <vt:lpstr>Raw data_2015.11부터</vt:lpstr>
      <vt:lpstr>Raw data_2016.02부터</vt:lpstr>
      <vt:lpstr>고객별 수익현황</vt:lpstr>
      <vt:lpstr>인쇄영역_2015.11부터!Print_Area</vt:lpstr>
      <vt:lpstr>인쇄영역_2016.02부터!Print_Area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cp:lastPrinted>2018-01-03T01:43:33Z</cp:lastPrinted>
  <dcterms:created xsi:type="dcterms:W3CDTF">2017-01-17T05:27:59Z</dcterms:created>
  <dcterms:modified xsi:type="dcterms:W3CDTF">2018-02-19T01:01:50Z</dcterms:modified>
</cp:coreProperties>
</file>